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20" i="1"/>
  <c r="G16" i="1"/>
  <c r="G14" i="1"/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5" i="1"/>
  <c r="L21" i="1"/>
  <c r="K21" i="1"/>
  <c r="L19" i="1"/>
  <c r="K19" i="1"/>
  <c r="L17" i="1"/>
  <c r="K17" i="1"/>
  <c r="J21" i="1"/>
  <c r="J19" i="1"/>
  <c r="J17" i="1"/>
  <c r="L14" i="1"/>
  <c r="K14" i="1"/>
  <c r="J14" i="1"/>
  <c r="L13" i="1"/>
  <c r="K13" i="1"/>
  <c r="J13" i="1"/>
  <c r="L8" i="1"/>
  <c r="K8" i="1"/>
  <c r="J8" i="1"/>
  <c r="L5" i="1"/>
  <c r="K5" i="1"/>
  <c r="J5" i="1"/>
  <c r="G5" i="1"/>
  <c r="I21" i="1" l="1"/>
  <c r="G19" i="1"/>
  <c r="G18" i="1"/>
  <c r="G17" i="1"/>
  <c r="G15" i="1"/>
  <c r="G13" i="1"/>
  <c r="I13" i="1" s="1"/>
  <c r="G12" i="1"/>
  <c r="G11" i="1"/>
  <c r="G10" i="1"/>
  <c r="G9" i="1"/>
  <c r="G8" i="1"/>
  <c r="G7" i="1"/>
  <c r="G6" i="1"/>
  <c r="I19" i="1" l="1"/>
  <c r="I17" i="1"/>
  <c r="I14" i="1"/>
  <c r="I8" i="1"/>
  <c r="I5" i="1"/>
</calcChain>
</file>

<file path=xl/sharedStrings.xml><?xml version="1.0" encoding="utf-8"?>
<sst xmlns="http://schemas.openxmlformats.org/spreadsheetml/2006/main" count="82" uniqueCount="52">
  <si>
    <t>Ду фланца, мм</t>
  </si>
  <si>
    <t>Фланцы воротниковые по ГОСТ 12821-01</t>
  </si>
  <si>
    <t>количество отверстий во фланце</t>
  </si>
  <si>
    <t>Шпилька ГОСТ 9066-75</t>
  </si>
  <si>
    <t>вариант крепления, с помощью:</t>
  </si>
  <si>
    <t>Шпилька 9066-75</t>
  </si>
  <si>
    <t>Болт ГОСТ 7798-70</t>
  </si>
  <si>
    <t>1 шпилька 2 гайки</t>
  </si>
  <si>
    <t> 1 болт 1 гайка</t>
  </si>
  <si>
    <t>М12х65</t>
  </si>
  <si>
    <t>М12х50</t>
  </si>
  <si>
    <t>М12х70</t>
  </si>
  <si>
    <t>М12х75</t>
  </si>
  <si>
    <t>М16х90</t>
  </si>
  <si>
    <t>М16х100</t>
  </si>
  <si>
    <t>М16х80</t>
  </si>
  <si>
    <t>М16х60</t>
  </si>
  <si>
    <t>М20х110</t>
  </si>
  <si>
    <t>М24х120</t>
  </si>
  <si>
    <t>М24х130</t>
  </si>
  <si>
    <t>М20х90</t>
  </si>
  <si>
    <t>М27х150</t>
  </si>
  <si>
    <t>М24х140</t>
  </si>
  <si>
    <t>М24х100</t>
  </si>
  <si>
    <t>М30х180</t>
  </si>
  <si>
    <t>М30х170</t>
  </si>
  <si>
    <t>М36х200</t>
  </si>
  <si>
    <t>М27х140</t>
  </si>
  <si>
    <t>М27х110</t>
  </si>
  <si>
    <t>М30х160</t>
  </si>
  <si>
    <t>М36х190</t>
  </si>
  <si>
    <t>З00</t>
  </si>
  <si>
    <t>М30х130</t>
  </si>
  <si>
    <t>М36х150</t>
  </si>
  <si>
    <t>Длинна шпильки</t>
  </si>
  <si>
    <t>Фланцы плоские по ГОСТ 12820-01</t>
  </si>
  <si>
    <t>Итого</t>
  </si>
  <si>
    <t>М12</t>
  </si>
  <si>
    <t>М16</t>
  </si>
  <si>
    <t>М20</t>
  </si>
  <si>
    <t>М24</t>
  </si>
  <si>
    <t>М27</t>
  </si>
  <si>
    <t>М30</t>
  </si>
  <si>
    <t>М36</t>
  </si>
  <si>
    <t>Итого шпилька, м</t>
  </si>
  <si>
    <t>Гайки</t>
  </si>
  <si>
    <t>Гроверы</t>
  </si>
  <si>
    <t>Шайбы</t>
  </si>
  <si>
    <t>Запас шпильки +%</t>
  </si>
  <si>
    <t>Запас метизов +%</t>
  </si>
  <si>
    <t>Прокладки</t>
  </si>
  <si>
    <t>Кол-во соединений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</si>
</sst>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H28" sqref="H28"/>
    </sheetView>
  </sheetViews>
  <sheetFormatPr defaultRowHeight="14.4" x14ac:dyDescent="0.3"/>
  <cols>
    <col min="1" max="1" width="11.5546875" style="3" customWidth="1"/>
    <col min="2" max="2" width="22" customWidth="1"/>
    <col min="3" max="3" width="25.21875" customWidth="1"/>
    <col min="4" max="4" width="20.21875" customWidth="1"/>
    <col min="5" max="5" width="20.88671875" customWidth="1"/>
    <col min="6" max="6" width="15.33203125" customWidth="1"/>
    <col min="7" max="7" width="22.21875" style="3" customWidth="1"/>
    <col min="8" max="8" width="9.44140625" style="3" customWidth="1"/>
    <col min="9" max="9" width="15.33203125" customWidth="1"/>
    <col min="10" max="10" width="8.21875" customWidth="1"/>
    <col min="11" max="11" width="9.33203125" customWidth="1"/>
    <col min="12" max="12" width="8.88671875" customWidth="1"/>
    <col min="13" max="13" width="12.21875" style="3" customWidth="1"/>
    <col min="14" max="14" width="11.109375" customWidth="1"/>
  </cols>
  <sheetData>
    <row r="1" spans="1:14" ht="15.6" customHeight="1" x14ac:dyDescent="0.3">
      <c r="A1" s="22" t="s">
        <v>0</v>
      </c>
      <c r="B1" s="24" t="s">
        <v>1</v>
      </c>
      <c r="C1" s="25"/>
      <c r="D1" s="26" t="s">
        <v>35</v>
      </c>
      <c r="E1" s="25"/>
      <c r="G1" s="10" t="s">
        <v>48</v>
      </c>
      <c r="I1" s="10" t="s">
        <v>49</v>
      </c>
    </row>
    <row r="2" spans="1:14" ht="15.6" customHeight="1" x14ac:dyDescent="0.3">
      <c r="A2" s="23"/>
      <c r="B2" s="22" t="s">
        <v>2</v>
      </c>
      <c r="C2" s="22" t="s">
        <v>3</v>
      </c>
      <c r="D2" s="24" t="s">
        <v>4</v>
      </c>
      <c r="E2" s="25"/>
      <c r="G2" s="5">
        <v>25</v>
      </c>
      <c r="H2"/>
      <c r="I2" s="5">
        <v>25</v>
      </c>
    </row>
    <row r="3" spans="1:14" ht="15.6" x14ac:dyDescent="0.3">
      <c r="A3" s="23"/>
      <c r="B3" s="23"/>
      <c r="C3" s="27"/>
      <c r="D3" s="1" t="s">
        <v>5</v>
      </c>
      <c r="E3" s="1" t="s">
        <v>6</v>
      </c>
    </row>
    <row r="4" spans="1:14" ht="31.2" customHeight="1" x14ac:dyDescent="0.3">
      <c r="A4" s="23"/>
      <c r="B4" s="23"/>
      <c r="C4" s="2" t="s">
        <v>7</v>
      </c>
      <c r="D4" s="2" t="s">
        <v>7</v>
      </c>
      <c r="E4" s="6" t="s">
        <v>8</v>
      </c>
      <c r="F4" s="7" t="s">
        <v>51</v>
      </c>
      <c r="G4" s="7" t="s">
        <v>34</v>
      </c>
      <c r="H4" s="7" t="s">
        <v>36</v>
      </c>
      <c r="I4" s="7" t="s">
        <v>44</v>
      </c>
      <c r="J4" s="11" t="s">
        <v>45</v>
      </c>
      <c r="K4" s="11" t="s">
        <v>46</v>
      </c>
      <c r="L4" s="11" t="s">
        <v>47</v>
      </c>
      <c r="M4" s="11" t="s">
        <v>50</v>
      </c>
      <c r="N4" s="11" t="s">
        <v>0</v>
      </c>
    </row>
    <row r="5" spans="1:14" ht="15.6" x14ac:dyDescent="0.3">
      <c r="A5" s="11">
        <v>15</v>
      </c>
      <c r="B5" s="8">
        <v>4</v>
      </c>
      <c r="C5" s="8" t="s">
        <v>12</v>
      </c>
      <c r="D5" s="8" t="s">
        <v>9</v>
      </c>
      <c r="E5" s="8" t="s">
        <v>10</v>
      </c>
      <c r="F5" s="5">
        <v>0</v>
      </c>
      <c r="G5" s="4">
        <f>B5*75/1000*(1+$G$2/100)*F5</f>
        <v>0</v>
      </c>
      <c r="H5" s="18" t="s">
        <v>37</v>
      </c>
      <c r="I5" s="20">
        <f>SUM(G5:G7)</f>
        <v>0</v>
      </c>
      <c r="J5" s="15">
        <f>(F5*B5+F6*B6+F7*B7)*4*(1+$I$2/100)</f>
        <v>0</v>
      </c>
      <c r="K5" s="15">
        <f>(F5*B5+F6*B6+F7*B7)*2*(1+$I$2/100)</f>
        <v>0</v>
      </c>
      <c r="L5" s="15">
        <f>(F5*B5+F6*B6+F7*B7)*2*(1+$I$2/100)</f>
        <v>0</v>
      </c>
      <c r="M5" s="12">
        <f>F5</f>
        <v>0</v>
      </c>
      <c r="N5" s="11">
        <v>15</v>
      </c>
    </row>
    <row r="6" spans="1:14" ht="15.6" x14ac:dyDescent="0.3">
      <c r="A6" s="11">
        <v>20</v>
      </c>
      <c r="B6" s="8">
        <v>4</v>
      </c>
      <c r="C6" s="8" t="s">
        <v>12</v>
      </c>
      <c r="D6" s="8" t="s">
        <v>11</v>
      </c>
      <c r="E6" s="8" t="s">
        <v>10</v>
      </c>
      <c r="F6" s="5">
        <v>0</v>
      </c>
      <c r="G6" s="4">
        <f>B6*75/1000*(1+G2/100)*F6</f>
        <v>0</v>
      </c>
      <c r="H6" s="19"/>
      <c r="I6" s="21"/>
      <c r="J6" s="16"/>
      <c r="K6" s="16"/>
      <c r="L6" s="16"/>
      <c r="M6" s="12">
        <f t="shared" ref="M6:M21" si="0">F6</f>
        <v>0</v>
      </c>
      <c r="N6" s="11">
        <v>20</v>
      </c>
    </row>
    <row r="7" spans="1:14" ht="15.6" x14ac:dyDescent="0.3">
      <c r="A7" s="11">
        <v>25</v>
      </c>
      <c r="B7" s="8">
        <v>4</v>
      </c>
      <c r="C7" s="8" t="s">
        <v>12</v>
      </c>
      <c r="D7" s="8" t="s">
        <v>11</v>
      </c>
      <c r="E7" s="8" t="s">
        <v>10</v>
      </c>
      <c r="F7" s="5">
        <v>0</v>
      </c>
      <c r="G7" s="4">
        <f>B7*75/1000*(1+G2/100)*F7</f>
        <v>0</v>
      </c>
      <c r="H7" s="19"/>
      <c r="I7" s="21"/>
      <c r="J7" s="17"/>
      <c r="K7" s="17"/>
      <c r="L7" s="17"/>
      <c r="M7" s="12">
        <f t="shared" si="0"/>
        <v>0</v>
      </c>
      <c r="N7" s="11">
        <v>25</v>
      </c>
    </row>
    <row r="8" spans="1:14" ht="15.6" x14ac:dyDescent="0.3">
      <c r="A8" s="11">
        <v>32</v>
      </c>
      <c r="B8" s="8">
        <v>4</v>
      </c>
      <c r="C8" s="8" t="s">
        <v>13</v>
      </c>
      <c r="D8" s="8" t="s">
        <v>13</v>
      </c>
      <c r="E8" s="8" t="s">
        <v>16</v>
      </c>
      <c r="F8" s="5">
        <v>0</v>
      </c>
      <c r="G8" s="4">
        <f>B8*90/1000*(1+G2/100)*F8</f>
        <v>0</v>
      </c>
      <c r="H8" s="18" t="s">
        <v>38</v>
      </c>
      <c r="I8" s="20">
        <f>SUM(G8:G12)</f>
        <v>8</v>
      </c>
      <c r="J8" s="15">
        <f>(F8*B8+F9*B9+F10*B10+F11*B11+F12*B12)*4*(1+$I$2/100)</f>
        <v>320</v>
      </c>
      <c r="K8" s="15">
        <f>(F8*B8+F9*B9+F10*B10+F11*B11+F12*B12)*2*(1+$I$2/100)</f>
        <v>160</v>
      </c>
      <c r="L8" s="15">
        <f>(F8*B8+F9*B9+F10*B10+F11*B11+F12*B12)*2*(1+$I$2/100)</f>
        <v>160</v>
      </c>
      <c r="M8" s="12">
        <f t="shared" si="0"/>
        <v>0</v>
      </c>
      <c r="N8" s="11">
        <v>32</v>
      </c>
    </row>
    <row r="9" spans="1:14" ht="15.6" x14ac:dyDescent="0.3">
      <c r="A9" s="11">
        <v>40</v>
      </c>
      <c r="B9" s="8">
        <v>4</v>
      </c>
      <c r="C9" s="8" t="s">
        <v>13</v>
      </c>
      <c r="D9" s="8" t="s">
        <v>13</v>
      </c>
      <c r="E9" s="8" t="s">
        <v>15</v>
      </c>
      <c r="F9" s="5">
        <v>0</v>
      </c>
      <c r="G9" s="4">
        <f>B9*90/1000*(1+G2/100)*F9</f>
        <v>0</v>
      </c>
      <c r="H9" s="19"/>
      <c r="I9" s="21"/>
      <c r="J9" s="16"/>
      <c r="K9" s="16"/>
      <c r="L9" s="16"/>
      <c r="M9" s="12">
        <f t="shared" si="0"/>
        <v>0</v>
      </c>
      <c r="N9" s="11">
        <v>40</v>
      </c>
    </row>
    <row r="10" spans="1:14" ht="15.6" x14ac:dyDescent="0.3">
      <c r="A10" s="11">
        <v>50</v>
      </c>
      <c r="B10" s="8">
        <v>4</v>
      </c>
      <c r="C10" s="8" t="s">
        <v>13</v>
      </c>
      <c r="D10" s="8" t="s">
        <v>13</v>
      </c>
      <c r="E10" s="8" t="s">
        <v>15</v>
      </c>
      <c r="F10" s="5">
        <v>0</v>
      </c>
      <c r="G10" s="4">
        <f>B10*90/1000*(1+G2/100)*F10</f>
        <v>0</v>
      </c>
      <c r="H10" s="19"/>
      <c r="I10" s="21"/>
      <c r="J10" s="16"/>
      <c r="K10" s="16"/>
      <c r="L10" s="16"/>
      <c r="M10" s="12">
        <f t="shared" si="0"/>
        <v>0</v>
      </c>
      <c r="N10" s="11">
        <v>50</v>
      </c>
    </row>
    <row r="11" spans="1:14" ht="15.6" x14ac:dyDescent="0.3">
      <c r="A11" s="11">
        <v>65</v>
      </c>
      <c r="B11" s="8">
        <v>8</v>
      </c>
      <c r="C11" s="8" t="s">
        <v>14</v>
      </c>
      <c r="D11" s="8" t="s">
        <v>13</v>
      </c>
      <c r="E11" s="8" t="s">
        <v>15</v>
      </c>
      <c r="F11" s="5">
        <v>8</v>
      </c>
      <c r="G11" s="4">
        <f>B11*100/1000*(1+G2/100)*F11</f>
        <v>8</v>
      </c>
      <c r="H11" s="19"/>
      <c r="I11" s="21"/>
      <c r="J11" s="16"/>
      <c r="K11" s="16"/>
      <c r="L11" s="16"/>
      <c r="M11" s="12">
        <f t="shared" si="0"/>
        <v>8</v>
      </c>
      <c r="N11" s="11">
        <v>65</v>
      </c>
    </row>
    <row r="12" spans="1:14" ht="15.6" x14ac:dyDescent="0.3">
      <c r="A12" s="11">
        <v>80</v>
      </c>
      <c r="B12" s="8">
        <v>8</v>
      </c>
      <c r="C12" s="8" t="s">
        <v>14</v>
      </c>
      <c r="D12" s="8" t="s">
        <v>14</v>
      </c>
      <c r="E12" s="8" t="s">
        <v>15</v>
      </c>
      <c r="F12" s="5">
        <v>0</v>
      </c>
      <c r="G12" s="4">
        <f>B12*100/1000*(1+G2/100)*F12</f>
        <v>0</v>
      </c>
      <c r="H12" s="19"/>
      <c r="I12" s="21"/>
      <c r="J12" s="17"/>
      <c r="K12" s="17"/>
      <c r="L12" s="17"/>
      <c r="M12" s="12">
        <f t="shared" si="0"/>
        <v>0</v>
      </c>
      <c r="N12" s="11">
        <v>80</v>
      </c>
    </row>
    <row r="13" spans="1:14" ht="15.6" x14ac:dyDescent="0.3">
      <c r="A13" s="11">
        <v>100</v>
      </c>
      <c r="B13" s="8">
        <v>8</v>
      </c>
      <c r="C13" s="8" t="s">
        <v>17</v>
      </c>
      <c r="D13" s="8" t="s">
        <v>17</v>
      </c>
      <c r="E13" s="8" t="s">
        <v>20</v>
      </c>
      <c r="F13" s="5">
        <v>0</v>
      </c>
      <c r="G13" s="4">
        <f>B13*110/1000*(1+G2/100)*F13</f>
        <v>0</v>
      </c>
      <c r="H13" s="9" t="s">
        <v>39</v>
      </c>
      <c r="I13" s="13">
        <f>SUM(G13)</f>
        <v>0</v>
      </c>
      <c r="J13" s="14">
        <f>F13*B13*4*(1+$I$2/100)</f>
        <v>0</v>
      </c>
      <c r="K13" s="14">
        <f>F13*B13*2*(1+$I$2/100)</f>
        <v>0</v>
      </c>
      <c r="L13" s="14">
        <f>F13*B13*2*(1+$I$2/100)</f>
        <v>0</v>
      </c>
      <c r="M13" s="12">
        <f t="shared" si="0"/>
        <v>0</v>
      </c>
      <c r="N13" s="11">
        <v>100</v>
      </c>
    </row>
    <row r="14" spans="1:14" ht="15.6" x14ac:dyDescent="0.3">
      <c r="A14" s="11">
        <v>125</v>
      </c>
      <c r="B14" s="8">
        <v>8</v>
      </c>
      <c r="C14" s="8" t="s">
        <v>18</v>
      </c>
      <c r="D14" s="8" t="s">
        <v>22</v>
      </c>
      <c r="E14" s="8" t="s">
        <v>23</v>
      </c>
      <c r="F14" s="5">
        <v>24</v>
      </c>
      <c r="G14" s="4">
        <f>B14*140/1000*(1+G2/100)*F14</f>
        <v>33.6</v>
      </c>
      <c r="H14" s="18" t="s">
        <v>40</v>
      </c>
      <c r="I14" s="20">
        <f>SUM(G14:G16)</f>
        <v>133</v>
      </c>
      <c r="J14" s="15">
        <f>(F14*B14+F15*B15+F16*B16)*4*(1+$I$2/100)</f>
        <v>3800</v>
      </c>
      <c r="K14" s="15">
        <f>(F14*B14+F15*B15+F16*B16)*2*(1+$I$2/100)</f>
        <v>1900</v>
      </c>
      <c r="L14" s="15">
        <f>(F14*B14+F15*B15+F16*B16)*2*(1+$I$2/100)</f>
        <v>1900</v>
      </c>
      <c r="M14" s="12">
        <f t="shared" si="0"/>
        <v>24</v>
      </c>
      <c r="N14" s="11">
        <v>125</v>
      </c>
    </row>
    <row r="15" spans="1:14" ht="15.6" x14ac:dyDescent="0.3">
      <c r="A15" s="11">
        <v>150</v>
      </c>
      <c r="B15" s="8">
        <v>8</v>
      </c>
      <c r="C15" s="8" t="s">
        <v>19</v>
      </c>
      <c r="D15" s="8" t="s">
        <v>22</v>
      </c>
      <c r="E15" s="8" t="s">
        <v>23</v>
      </c>
      <c r="F15" s="5">
        <v>26</v>
      </c>
      <c r="G15" s="4">
        <f>B15*140/1000*(1+G2/100)*F15</f>
        <v>36.400000000000006</v>
      </c>
      <c r="H15" s="19"/>
      <c r="I15" s="21"/>
      <c r="J15" s="16"/>
      <c r="K15" s="16"/>
      <c r="L15" s="16"/>
      <c r="M15" s="12">
        <f t="shared" si="0"/>
        <v>26</v>
      </c>
      <c r="N15" s="11">
        <v>150</v>
      </c>
    </row>
    <row r="16" spans="1:14" ht="15.6" x14ac:dyDescent="0.3">
      <c r="A16" s="11">
        <v>200</v>
      </c>
      <c r="B16" s="8">
        <v>12</v>
      </c>
      <c r="C16" s="8" t="s">
        <v>19</v>
      </c>
      <c r="D16" s="8" t="s">
        <v>22</v>
      </c>
      <c r="E16" s="8" t="s">
        <v>23</v>
      </c>
      <c r="F16" s="5">
        <v>30</v>
      </c>
      <c r="G16" s="4">
        <f>B16*140/1000*(1+G2/100)*F16</f>
        <v>63</v>
      </c>
      <c r="H16" s="19"/>
      <c r="I16" s="21"/>
      <c r="J16" s="17"/>
      <c r="K16" s="17"/>
      <c r="L16" s="17"/>
      <c r="M16" s="12">
        <f t="shared" si="0"/>
        <v>30</v>
      </c>
      <c r="N16" s="11">
        <v>200</v>
      </c>
    </row>
    <row r="17" spans="1:14" ht="15.6" x14ac:dyDescent="0.3">
      <c r="A17" s="11">
        <v>250</v>
      </c>
      <c r="B17" s="8">
        <v>12</v>
      </c>
      <c r="C17" s="8" t="s">
        <v>27</v>
      </c>
      <c r="D17" s="8" t="s">
        <v>21</v>
      </c>
      <c r="E17" s="8" t="s">
        <v>28</v>
      </c>
      <c r="F17" s="5">
        <v>0</v>
      </c>
      <c r="G17" s="4">
        <f>B17*150/1000*(1+G2/100)*F17</f>
        <v>0</v>
      </c>
      <c r="H17" s="18" t="s">
        <v>41</v>
      </c>
      <c r="I17" s="20">
        <f>SUM(G17:G18)</f>
        <v>18</v>
      </c>
      <c r="J17" s="15">
        <f>(F17*B17+F18*B18)*4*(1+$I$2/100)</f>
        <v>480</v>
      </c>
      <c r="K17" s="15">
        <f>(F17*B17+F18*B18)*2*(1+$I$2/100)</f>
        <v>240</v>
      </c>
      <c r="L17" s="15">
        <f>(F17*B17+F18*B18)*2*(1+$I$2/100)</f>
        <v>240</v>
      </c>
      <c r="M17" s="12">
        <f t="shared" si="0"/>
        <v>0</v>
      </c>
      <c r="N17" s="11">
        <v>250</v>
      </c>
    </row>
    <row r="18" spans="1:14" ht="15.6" x14ac:dyDescent="0.3">
      <c r="A18" s="11" t="s">
        <v>31</v>
      </c>
      <c r="B18" s="8">
        <v>16</v>
      </c>
      <c r="C18" s="8" t="s">
        <v>21</v>
      </c>
      <c r="D18" s="8" t="s">
        <v>21</v>
      </c>
      <c r="E18" s="8" t="s">
        <v>28</v>
      </c>
      <c r="F18" s="5">
        <v>6</v>
      </c>
      <c r="G18" s="4">
        <f>B18*150/1000*(1+G2/100)*F18</f>
        <v>18</v>
      </c>
      <c r="H18" s="19"/>
      <c r="I18" s="21"/>
      <c r="J18" s="17"/>
      <c r="K18" s="17"/>
      <c r="L18" s="17"/>
      <c r="M18" s="12">
        <f t="shared" si="0"/>
        <v>6</v>
      </c>
      <c r="N18" s="11" t="s">
        <v>31</v>
      </c>
    </row>
    <row r="19" spans="1:14" ht="15.6" x14ac:dyDescent="0.3">
      <c r="A19" s="11">
        <v>350</v>
      </c>
      <c r="B19" s="8">
        <v>16</v>
      </c>
      <c r="C19" s="8" t="s">
        <v>29</v>
      </c>
      <c r="D19" s="8" t="s">
        <v>24</v>
      </c>
      <c r="E19" s="8" t="s">
        <v>32</v>
      </c>
      <c r="F19" s="5">
        <v>0</v>
      </c>
      <c r="G19" s="4">
        <f>B19*180/1000*(1+G2/100)*F19</f>
        <v>0</v>
      </c>
      <c r="H19" s="18" t="s">
        <v>42</v>
      </c>
      <c r="I19" s="20">
        <f>SUM(G19:G20)</f>
        <v>3.5999999999999996</v>
      </c>
      <c r="J19" s="15">
        <f>(F19*B19+F20*B20)*4*(1+$I$2/100)</f>
        <v>80</v>
      </c>
      <c r="K19" s="15">
        <f>(F19*B19+F20*B20)*2*(1+$I$2/100)</f>
        <v>40</v>
      </c>
      <c r="L19" s="15">
        <f>(F19*B19+F20*B20)*2*(1+$I$2/100)</f>
        <v>40</v>
      </c>
      <c r="M19" s="12">
        <f t="shared" si="0"/>
        <v>0</v>
      </c>
      <c r="N19" s="11">
        <v>350</v>
      </c>
    </row>
    <row r="20" spans="1:14" ht="15.6" x14ac:dyDescent="0.3">
      <c r="A20" s="11">
        <v>400</v>
      </c>
      <c r="B20" s="8">
        <v>16</v>
      </c>
      <c r="C20" s="8" t="s">
        <v>25</v>
      </c>
      <c r="D20" s="8" t="s">
        <v>24</v>
      </c>
      <c r="E20" s="8" t="s">
        <v>32</v>
      </c>
      <c r="F20" s="5">
        <v>1</v>
      </c>
      <c r="G20" s="4">
        <f>B20*180/1000*(1+G2/100)*F20</f>
        <v>3.5999999999999996</v>
      </c>
      <c r="H20" s="19"/>
      <c r="I20" s="21"/>
      <c r="J20" s="17"/>
      <c r="K20" s="17"/>
      <c r="L20" s="17"/>
      <c r="M20" s="12">
        <f t="shared" si="0"/>
        <v>1</v>
      </c>
      <c r="N20" s="11">
        <v>400</v>
      </c>
    </row>
    <row r="21" spans="1:14" ht="15.6" x14ac:dyDescent="0.3">
      <c r="A21" s="11">
        <v>500</v>
      </c>
      <c r="B21" s="8">
        <v>20</v>
      </c>
      <c r="C21" s="8" t="s">
        <v>30</v>
      </c>
      <c r="D21" s="8" t="s">
        <v>26</v>
      </c>
      <c r="E21" s="8" t="s">
        <v>33</v>
      </c>
      <c r="F21" s="5">
        <v>0</v>
      </c>
      <c r="G21" s="4">
        <f>B21*200/1000*(1+G2/100)*F21</f>
        <v>0</v>
      </c>
      <c r="H21" s="9" t="s">
        <v>43</v>
      </c>
      <c r="I21" s="13">
        <f>SUM(G21)</f>
        <v>0</v>
      </c>
      <c r="J21" s="14">
        <f>F21*B21*4*(1+$I$2/100)</f>
        <v>0</v>
      </c>
      <c r="K21" s="14">
        <f>F21*B21*2*(1+$I$2/100)</f>
        <v>0</v>
      </c>
      <c r="L21" s="14">
        <f>F21*B21*2*(1+$I$2/100)</f>
        <v>0</v>
      </c>
      <c r="M21" s="12">
        <f t="shared" si="0"/>
        <v>0</v>
      </c>
      <c r="N21" s="11">
        <v>500</v>
      </c>
    </row>
  </sheetData>
  <mergeCells count="31">
    <mergeCell ref="A1:A4"/>
    <mergeCell ref="B1:C1"/>
    <mergeCell ref="D1:E1"/>
    <mergeCell ref="B2:B4"/>
    <mergeCell ref="C2:C3"/>
    <mergeCell ref="D2:E2"/>
    <mergeCell ref="I5:I7"/>
    <mergeCell ref="I8:I12"/>
    <mergeCell ref="I14:I16"/>
    <mergeCell ref="I17:I18"/>
    <mergeCell ref="I19:I20"/>
    <mergeCell ref="J5:J7"/>
    <mergeCell ref="J8:J12"/>
    <mergeCell ref="J14:J16"/>
    <mergeCell ref="J17:J18"/>
    <mergeCell ref="J19:J20"/>
    <mergeCell ref="H5:H7"/>
    <mergeCell ref="H8:H12"/>
    <mergeCell ref="H14:H16"/>
    <mergeCell ref="H17:H18"/>
    <mergeCell ref="H19:H20"/>
    <mergeCell ref="K5:K7"/>
    <mergeCell ref="K8:K12"/>
    <mergeCell ref="K14:K16"/>
    <mergeCell ref="K17:K18"/>
    <mergeCell ref="K19:K20"/>
    <mergeCell ref="L5:L7"/>
    <mergeCell ref="L8:L12"/>
    <mergeCell ref="L14:L16"/>
    <mergeCell ref="L17:L18"/>
    <mergeCell ref="L19:L20"/>
  </mergeCells>
  <conditionalFormatting sqref="I5:M21">
    <cfRule type="cellIs" dxfId="2" priority="2" operator="greaterThan">
      <formula>0</formula>
    </cfRule>
  </conditionalFormatting>
  <conditionalFormatting sqref="F5:F21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2025-09-11T14:04:46Z</dcterms:modified>
</cp:coreProperties>
</file>