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180" windowHeight="5055" tabRatio="958" activeTab="0"/>
  </bookViews>
  <sheets>
    <sheet name="овализация ПЭ" sheetId="1" r:id="rId1"/>
  </sheets>
  <definedNames>
    <definedName name="АС8">#REF!</definedName>
  </definedNames>
  <calcPr fullCalcOnLoad="1"/>
</workbook>
</file>

<file path=xl/sharedStrings.xml><?xml version="1.0" encoding="utf-8"?>
<sst xmlns="http://schemas.openxmlformats.org/spreadsheetml/2006/main" count="137" uniqueCount="135">
  <si>
    <t>Дата</t>
  </si>
  <si>
    <t>Изм.</t>
  </si>
  <si>
    <t>Кол.уч.</t>
  </si>
  <si>
    <t>Лист</t>
  </si>
  <si>
    <t>№док.</t>
  </si>
  <si>
    <t>Подпись</t>
  </si>
  <si>
    <t>Стадия</t>
  </si>
  <si>
    <t>Листов</t>
  </si>
  <si>
    <t>Р</t>
  </si>
  <si>
    <t>Взам. инв. №</t>
  </si>
  <si>
    <t>Подпись и дата</t>
  </si>
  <si>
    <t>Инв. № подл.</t>
  </si>
  <si>
    <t>Переменные данные для расчета</t>
  </si>
  <si>
    <t>Постоянные данные для расчета (const)</t>
  </si>
  <si>
    <t>Наружный диаметр газопровода, м</t>
  </si>
  <si>
    <t>g</t>
  </si>
  <si>
    <t>Расчётная масса 1 м трубы, кг</t>
  </si>
  <si>
    <t>Средняя ширина траншеи, м</t>
  </si>
  <si>
    <t>В</t>
  </si>
  <si>
    <t>Грунт в основании</t>
  </si>
  <si>
    <t>Коэффициент нагрузки транспорта</t>
  </si>
  <si>
    <t>Коэффициенты приведения нагрузок</t>
  </si>
  <si>
    <t>Коэффициент овализации</t>
  </si>
  <si>
    <t>z</t>
  </si>
  <si>
    <t xml:space="preserve">УГВ над газопроводом, м </t>
  </si>
  <si>
    <t>Коэффициент Пуассона материала труб</t>
  </si>
  <si>
    <t>m</t>
  </si>
  <si>
    <t>Модуль деформации грунта засыпки, МПа</t>
  </si>
  <si>
    <t>Число ПИ</t>
  </si>
  <si>
    <t>p</t>
  </si>
  <si>
    <t>s</t>
  </si>
  <si>
    <t>Расчёт</t>
  </si>
  <si>
    <t xml:space="preserve"> Определяемый параметр</t>
  </si>
  <si>
    <t>Расчётная формула</t>
  </si>
  <si>
    <t>Обозн.</t>
  </si>
  <si>
    <t>Результат</t>
  </si>
  <si>
    <t>-</t>
  </si>
  <si>
    <t>Толщина стенки трубы газопровода, м</t>
  </si>
  <si>
    <t>Модуль ползучести полиэтилена, МПа</t>
  </si>
  <si>
    <t>E</t>
  </si>
  <si>
    <t>РАСЧЕТ ПОЛИЭТИЛЕНОВОГО ГАЗОПРОВОДА НА НЕСУЩУЮ СПОСОБНОСТЬ</t>
  </si>
  <si>
    <t>D</t>
  </si>
  <si>
    <t>Коэф. надёжности по нагрузке грунтовых вод</t>
  </si>
  <si>
    <t>Коэф. надёжности по нагрузке дорожных покрытий</t>
  </si>
  <si>
    <t>Коэф. надёжности по весу трубы</t>
  </si>
  <si>
    <t>Коэф. надёжности по нагрузке давления грунта</t>
  </si>
  <si>
    <t>Глубина заложения газопровода до верха трубы, м</t>
  </si>
  <si>
    <t>h</t>
  </si>
  <si>
    <t>Коэффициент давления бокового грунта, МПа</t>
  </si>
  <si>
    <t>1.  Расчётная нагрузка от автотранспорта, кН/м</t>
  </si>
  <si>
    <t>2. Расчётная равномерно распределённая нагрузка, кН/м</t>
  </si>
  <si>
    <t>3. Коэффициент концентрации давления грунта</t>
  </si>
  <si>
    <t xml:space="preserve">Кн </t>
  </si>
  <si>
    <t>6. Равномерно распределённая нагрузка от давления гр.вод, кН/м</t>
  </si>
  <si>
    <t>5. Параметр жёсткости грунта засыпки, МПа</t>
  </si>
  <si>
    <t>4. Параметр жёсткости трубопровода, МПа</t>
  </si>
  <si>
    <t>9. Расчётный вес единицы длины трубопровода, кН/м</t>
  </si>
  <si>
    <t>c</t>
  </si>
  <si>
    <t>10. Разгрузочный коэффициент</t>
  </si>
  <si>
    <t>u</t>
  </si>
  <si>
    <t>Q</t>
  </si>
  <si>
    <t>/</t>
  </si>
  <si>
    <t>Условие обеспечения устойчивости круглой формы выполнено</t>
  </si>
  <si>
    <t>13. Коэф. совместного действия отпора грунта и внешнего давления</t>
  </si>
  <si>
    <r>
      <t>15. Полная внешняя приведённая нагрузка, кН/м</t>
    </r>
  </si>
  <si>
    <t>16. Предельно допустимая величина овализации,%</t>
  </si>
  <si>
    <t>17. Критическая величина внешнего радиального давления, МПа</t>
  </si>
  <si>
    <t>Условие допустимой овализации выполнено</t>
  </si>
  <si>
    <t>7. Расчётная нагрузка от выталкивающей силы воды, кН/м</t>
  </si>
  <si>
    <t>8. Расчётная нагрузка от собственного веса трубопровода, кН/м</t>
  </si>
  <si>
    <t>11. Расчётная вертикальная нагрузка, кН/м</t>
  </si>
  <si>
    <t>14. Внешнее гидростатическое давление грунтовых вод, МПа</t>
  </si>
  <si>
    <t>Проверка условия допустимой овализации, %</t>
  </si>
  <si>
    <t>Проверка условия устойчивости круглой формы, МПа</t>
  </si>
  <si>
    <t>Расчёт полиэтиленового газопровода на несущую способность</t>
  </si>
  <si>
    <t>П</t>
  </si>
  <si>
    <t>ГИП</t>
  </si>
  <si>
    <t>суглинок</t>
  </si>
  <si>
    <t>Gas-par</t>
  </si>
  <si>
    <t>GAS-PAR ПРОЕКТ</t>
  </si>
  <si>
    <r>
      <t>D</t>
    </r>
    <r>
      <rPr>
        <vertAlign val="subscript"/>
        <sz val="11"/>
        <color indexed="12"/>
        <rFont val="Arial Narrow"/>
        <family val="2"/>
      </rPr>
      <t>e</t>
    </r>
  </si>
  <si>
    <r>
      <t>Равномерно распределённая нагрузка, кН/м</t>
    </r>
    <r>
      <rPr>
        <vertAlign val="superscript"/>
        <sz val="9"/>
        <color indexed="12"/>
        <rFont val="Arial"/>
        <family val="2"/>
      </rPr>
      <t>2</t>
    </r>
  </si>
  <si>
    <r>
      <t>q</t>
    </r>
    <r>
      <rPr>
        <vertAlign val="subscript"/>
        <sz val="11"/>
        <color indexed="12"/>
        <rFont val="Arial"/>
        <family val="2"/>
      </rPr>
      <t>v</t>
    </r>
  </si>
  <si>
    <r>
      <t>Нагрузка от автотранспорта, кН/м</t>
    </r>
    <r>
      <rPr>
        <vertAlign val="superscript"/>
        <sz val="9"/>
        <color indexed="12"/>
        <rFont val="Arial"/>
        <family val="2"/>
      </rPr>
      <t>2</t>
    </r>
  </si>
  <si>
    <r>
      <t>q</t>
    </r>
    <r>
      <rPr>
        <vertAlign val="subscript"/>
        <sz val="11"/>
        <color indexed="12"/>
        <rFont val="Arial"/>
        <family val="2"/>
      </rPr>
      <t>T</t>
    </r>
  </si>
  <si>
    <r>
      <t>Ускорение свободного падения, м/с</t>
    </r>
    <r>
      <rPr>
        <vertAlign val="superscript"/>
        <sz val="9"/>
        <color indexed="12"/>
        <rFont val="Arial"/>
        <family val="2"/>
      </rPr>
      <t>2</t>
    </r>
  </si>
  <si>
    <r>
      <t>g</t>
    </r>
    <r>
      <rPr>
        <vertAlign val="subscript"/>
        <sz val="11"/>
        <color indexed="12"/>
        <rFont val="Arial"/>
        <family val="2"/>
      </rPr>
      <t>T</t>
    </r>
  </si>
  <si>
    <r>
      <t>Плотность грунтовых вод, кг/м</t>
    </r>
    <r>
      <rPr>
        <vertAlign val="superscript"/>
        <sz val="9"/>
        <color indexed="12"/>
        <rFont val="Arial"/>
        <family val="2"/>
      </rPr>
      <t>3</t>
    </r>
  </si>
  <si>
    <r>
      <t>r</t>
    </r>
    <r>
      <rPr>
        <vertAlign val="subscript"/>
        <sz val="11"/>
        <color indexed="12"/>
        <rFont val="Arial"/>
        <family val="2"/>
      </rPr>
      <t>w</t>
    </r>
  </si>
  <si>
    <r>
      <t>g</t>
    </r>
    <r>
      <rPr>
        <vertAlign val="subscript"/>
        <sz val="11"/>
        <color indexed="12"/>
        <rFont val="Arial Narrow"/>
        <family val="2"/>
      </rPr>
      <t>w</t>
    </r>
  </si>
  <si>
    <r>
      <t>Плотность грунта засыпки, кг/м</t>
    </r>
    <r>
      <rPr>
        <vertAlign val="superscript"/>
        <sz val="9"/>
        <color indexed="12"/>
        <rFont val="Arial"/>
        <family val="2"/>
      </rPr>
      <t>3</t>
    </r>
  </si>
  <si>
    <r>
      <t>r</t>
    </r>
    <r>
      <rPr>
        <i/>
        <vertAlign val="subscript"/>
        <sz val="11"/>
        <color indexed="12"/>
        <rFont val="Arial"/>
        <family val="2"/>
      </rPr>
      <t>m</t>
    </r>
  </si>
  <si>
    <r>
      <t>g</t>
    </r>
    <r>
      <rPr>
        <vertAlign val="subscript"/>
        <sz val="11"/>
        <color indexed="12"/>
        <rFont val="Arial Narrow"/>
        <family val="2"/>
      </rPr>
      <t>v</t>
    </r>
  </si>
  <si>
    <r>
      <t>g</t>
    </r>
    <r>
      <rPr>
        <vertAlign val="subscript"/>
        <sz val="11"/>
        <color indexed="12"/>
        <rFont val="Arial Narrow"/>
        <family val="2"/>
      </rPr>
      <t>q</t>
    </r>
  </si>
  <si>
    <r>
      <t>Н</t>
    </r>
    <r>
      <rPr>
        <vertAlign val="subscript"/>
        <sz val="11"/>
        <color indexed="12"/>
        <rFont val="Arial"/>
        <family val="2"/>
      </rPr>
      <t>Г</t>
    </r>
  </si>
  <si>
    <r>
      <t>g</t>
    </r>
    <r>
      <rPr>
        <vertAlign val="subscript"/>
        <sz val="11"/>
        <color indexed="12"/>
        <rFont val="Arial Narrow"/>
        <family val="2"/>
      </rPr>
      <t>m</t>
    </r>
  </si>
  <si>
    <r>
      <t>Е</t>
    </r>
    <r>
      <rPr>
        <vertAlign val="subscript"/>
        <sz val="11"/>
        <color indexed="12"/>
        <rFont val="Arial"/>
        <family val="2"/>
      </rPr>
      <t>гр</t>
    </r>
  </si>
  <si>
    <r>
      <t>m</t>
    </r>
    <r>
      <rPr>
        <vertAlign val="subscript"/>
        <sz val="11"/>
        <color indexed="12"/>
        <rFont val="Arial"/>
        <family val="2"/>
      </rPr>
      <t>q</t>
    </r>
  </si>
  <si>
    <r>
      <t>Н</t>
    </r>
    <r>
      <rPr>
        <vertAlign val="subscript"/>
        <sz val="11"/>
        <color indexed="12"/>
        <rFont val="Arial"/>
        <family val="2"/>
      </rPr>
      <t>w</t>
    </r>
  </si>
  <si>
    <r>
      <t>b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,</t>
    </r>
    <r>
      <rPr>
        <sz val="11"/>
        <color indexed="12"/>
        <rFont val="UniversalMath1 BT"/>
        <family val="1"/>
      </rPr>
      <t>b</t>
    </r>
    <r>
      <rPr>
        <vertAlign val="subscript"/>
        <sz val="11"/>
        <color indexed="12"/>
        <rFont val="Arial"/>
        <family val="2"/>
      </rPr>
      <t>2</t>
    </r>
  </si>
  <si>
    <r>
      <t>g</t>
    </r>
    <r>
      <rPr>
        <vertAlign val="subscript"/>
        <sz val="11"/>
        <color indexed="12"/>
        <rFont val="Arial Narrow"/>
        <family val="2"/>
      </rPr>
      <t>T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т</t>
    </r>
    <r>
      <rPr>
        <sz val="11"/>
        <color indexed="12"/>
        <rFont val="Arial Narrow"/>
        <family val="2"/>
      </rPr>
      <t>D</t>
    </r>
    <r>
      <rPr>
        <vertAlign val="subscript"/>
        <sz val="11"/>
        <color indexed="12"/>
        <rFont val="Arial Narrow"/>
        <family val="2"/>
      </rPr>
      <t>e</t>
    </r>
  </si>
  <si>
    <r>
      <t>Q</t>
    </r>
    <r>
      <rPr>
        <vertAlign val="subscript"/>
        <sz val="11"/>
        <color indexed="12"/>
        <rFont val="Arial Narrow"/>
        <family val="2"/>
      </rPr>
      <t>т</t>
    </r>
  </si>
  <si>
    <r>
      <t>g</t>
    </r>
    <r>
      <rPr>
        <vertAlign val="subscript"/>
        <sz val="11"/>
        <color indexed="12"/>
        <rFont val="Arial Narrow"/>
        <family val="2"/>
      </rPr>
      <t xml:space="preserve">v 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 xml:space="preserve">v </t>
    </r>
    <r>
      <rPr>
        <sz val="11"/>
        <color indexed="12"/>
        <rFont val="Arial Narrow"/>
        <family val="2"/>
      </rPr>
      <t>D</t>
    </r>
    <r>
      <rPr>
        <vertAlign val="subscript"/>
        <sz val="11"/>
        <color indexed="12"/>
        <rFont val="Arial Narrow"/>
        <family val="2"/>
      </rPr>
      <t>e</t>
    </r>
    <r>
      <rPr>
        <sz val="11"/>
        <color indexed="12"/>
        <rFont val="Arial Narrow"/>
        <family val="2"/>
      </rPr>
      <t>К</t>
    </r>
    <r>
      <rPr>
        <vertAlign val="subscript"/>
        <sz val="11"/>
        <color indexed="12"/>
        <rFont val="Arial Narrow"/>
        <family val="2"/>
      </rPr>
      <t>н</t>
    </r>
  </si>
  <si>
    <r>
      <t>Q</t>
    </r>
    <r>
      <rPr>
        <vertAlign val="subscript"/>
        <sz val="11"/>
        <color indexed="12"/>
        <rFont val="Arial Narrow"/>
        <family val="2"/>
      </rPr>
      <t>v</t>
    </r>
  </si>
  <si>
    <r>
      <t xml:space="preserve"> 1,5 (D+P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)/(D+2P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</t>
    </r>
  </si>
  <si>
    <r>
      <t>{</t>
    </r>
    <r>
      <rPr>
        <sz val="11"/>
        <color indexed="12"/>
        <rFont val="Arial Narrow"/>
        <family val="2"/>
      </rPr>
      <t xml:space="preserve">Е / 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4(1-</t>
    </r>
    <r>
      <rPr>
        <sz val="11"/>
        <color indexed="12"/>
        <rFont val="UniversalMath1 BT"/>
        <family val="1"/>
      </rPr>
      <t>m</t>
    </r>
    <r>
      <rPr>
        <vertAlign val="superscript"/>
        <sz val="11"/>
        <color indexed="12"/>
        <rFont val="Arial Narrow"/>
        <family val="2"/>
      </rPr>
      <t>2</t>
    </r>
    <r>
      <rPr>
        <sz val="11"/>
        <color indexed="12"/>
        <rFont val="Arial Narrow"/>
        <family val="2"/>
      </rPr>
      <t>)</t>
    </r>
    <r>
      <rPr>
        <sz val="11"/>
        <color indexed="12"/>
        <rFont val="Arial"/>
        <family val="2"/>
      </rPr>
      <t>]</t>
    </r>
    <r>
      <rPr>
        <sz val="11"/>
        <color indexed="12"/>
        <rFont val="Arial Narrow"/>
        <family val="2"/>
      </rPr>
      <t xml:space="preserve">} * 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2s/(D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-s)</t>
    </r>
    <r>
      <rPr>
        <sz val="11"/>
        <color indexed="12"/>
        <rFont val="Arial"/>
        <family val="2"/>
      </rPr>
      <t>]</t>
    </r>
    <r>
      <rPr>
        <vertAlign val="superscript"/>
        <sz val="11"/>
        <color indexed="12"/>
        <rFont val="Arial Narrow"/>
        <family val="2"/>
      </rPr>
      <t>3</t>
    </r>
  </si>
  <si>
    <r>
      <t>0,125 Е</t>
    </r>
    <r>
      <rPr>
        <vertAlign val="subscript"/>
        <sz val="11"/>
        <color indexed="12"/>
        <rFont val="Arial Narrow"/>
        <family val="2"/>
      </rPr>
      <t>гр</t>
    </r>
  </si>
  <si>
    <r>
      <t>Р</t>
    </r>
    <r>
      <rPr>
        <vertAlign val="subscript"/>
        <sz val="11"/>
        <color indexed="12"/>
        <rFont val="Arial Narrow"/>
        <family val="2"/>
      </rPr>
      <t>гр</t>
    </r>
  </si>
  <si>
    <r>
      <t>(</t>
    </r>
    <r>
      <rPr>
        <sz val="11"/>
        <color indexed="12"/>
        <rFont val="UniversalMath1 BT"/>
        <family val="1"/>
      </rPr>
      <t>r</t>
    </r>
    <r>
      <rPr>
        <vertAlign val="subscript"/>
        <sz val="11"/>
        <color indexed="12"/>
        <rFont val="Arial"/>
        <family val="2"/>
      </rPr>
      <t>w</t>
    </r>
    <r>
      <rPr>
        <sz val="11"/>
        <color indexed="12"/>
        <rFont val="UniversalMath1 BT"/>
        <family val="1"/>
      </rPr>
      <t>p</t>
    </r>
    <r>
      <rPr>
        <sz val="11"/>
        <color indexed="12"/>
        <rFont val="Arial"/>
        <family val="2"/>
      </rPr>
      <t>g De</t>
    </r>
    <r>
      <rPr>
        <vertAlign val="superscript"/>
        <sz val="11"/>
        <color indexed="12"/>
        <rFont val="Arial"/>
        <family val="2"/>
      </rPr>
      <t>2</t>
    </r>
    <r>
      <rPr>
        <sz val="11"/>
        <color indexed="12"/>
        <rFont val="Arial"/>
        <family val="2"/>
      </rPr>
      <t>/4)</t>
    </r>
    <r>
      <rPr>
        <vertAlign val="superscript"/>
        <sz val="11"/>
        <color indexed="12"/>
        <rFont val="Arial"/>
        <family val="2"/>
      </rPr>
      <t>-3</t>
    </r>
  </si>
  <si>
    <r>
      <t>q</t>
    </r>
    <r>
      <rPr>
        <vertAlign val="subscript"/>
        <sz val="11"/>
        <color indexed="12"/>
        <rFont val="Arial"/>
        <family val="2"/>
      </rPr>
      <t>w</t>
    </r>
  </si>
  <si>
    <r>
      <t>g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w</t>
    </r>
  </si>
  <si>
    <r>
      <t>Q</t>
    </r>
    <r>
      <rPr>
        <vertAlign val="subscript"/>
        <sz val="11"/>
        <color indexed="12"/>
        <rFont val="Arial Narrow"/>
        <family val="2"/>
      </rPr>
      <t>w</t>
    </r>
  </si>
  <si>
    <r>
      <t>g</t>
    </r>
    <r>
      <rPr>
        <vertAlign val="subscript"/>
        <sz val="11"/>
        <color indexed="12"/>
        <rFont val="Arial Narrow"/>
        <family val="2"/>
      </rPr>
      <t>q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q</t>
    </r>
  </si>
  <si>
    <r>
      <t>Q</t>
    </r>
    <r>
      <rPr>
        <vertAlign val="subscript"/>
        <sz val="11"/>
        <color indexed="12"/>
        <rFont val="Arial Narrow"/>
        <family val="2"/>
      </rPr>
      <t>q</t>
    </r>
  </si>
  <si>
    <r>
      <t>gm</t>
    </r>
    <r>
      <rPr>
        <vertAlign val="subscript"/>
        <sz val="11"/>
        <color indexed="12"/>
        <rFont val="Arial Narrow"/>
        <family val="2"/>
      </rPr>
      <t>q</t>
    </r>
    <r>
      <rPr>
        <sz val="11"/>
        <color indexed="12"/>
        <rFont val="Arial Narrow"/>
        <family val="2"/>
      </rPr>
      <t>10</t>
    </r>
    <r>
      <rPr>
        <vertAlign val="superscript"/>
        <sz val="11"/>
        <color indexed="12"/>
        <rFont val="Arial Narrow"/>
        <family val="2"/>
      </rPr>
      <t>-3</t>
    </r>
  </si>
  <si>
    <r>
      <t>q</t>
    </r>
    <r>
      <rPr>
        <vertAlign val="subscript"/>
        <sz val="11"/>
        <color indexed="12"/>
        <rFont val="Arial"/>
        <family val="2"/>
      </rPr>
      <t>q</t>
    </r>
  </si>
  <si>
    <r>
      <t>1/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1+2*(Р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/Р</t>
    </r>
    <r>
      <rPr>
        <vertAlign val="subscript"/>
        <sz val="11"/>
        <color indexed="12"/>
        <rFont val="Arial Narrow"/>
        <family val="2"/>
      </rPr>
      <t>кр</t>
    </r>
    <r>
      <rPr>
        <sz val="11"/>
        <color indexed="12"/>
        <rFont val="Arial Narrow"/>
        <family val="2"/>
      </rPr>
      <t>) * (В-D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)/(8*D</t>
    </r>
    <r>
      <rPr>
        <vertAlign val="subscript"/>
        <sz val="11"/>
        <color indexed="12"/>
        <rFont val="Arial Narrow"/>
        <family val="2"/>
      </rPr>
      <t>e</t>
    </r>
    <r>
      <rPr>
        <sz val="11"/>
        <color indexed="12"/>
        <rFont val="Arial Narrow"/>
        <family val="2"/>
      </rPr>
      <t>)</t>
    </r>
  </si>
  <si>
    <r>
      <t>g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K</t>
    </r>
    <r>
      <rPr>
        <vertAlign val="subscript"/>
        <sz val="11"/>
        <color indexed="12"/>
        <rFont val="Arial Narrow"/>
        <family val="2"/>
      </rPr>
      <t>н</t>
    </r>
  </si>
  <si>
    <r>
      <t>Q</t>
    </r>
    <r>
      <rPr>
        <vertAlign val="subscript"/>
        <sz val="11"/>
        <color indexed="12"/>
        <rFont val="Arial Narrow"/>
        <family val="2"/>
      </rPr>
      <t>m</t>
    </r>
  </si>
  <si>
    <r>
      <t>12. Равномерно распределённая нагрузка от давления грунта, кН/м</t>
    </r>
    <r>
      <rPr>
        <vertAlign val="superscript"/>
        <sz val="10"/>
        <color indexed="12"/>
        <rFont val="Arial Narrow"/>
        <family val="2"/>
      </rPr>
      <t>2</t>
    </r>
  </si>
  <si>
    <r>
      <t>g</t>
    </r>
    <r>
      <rPr>
        <sz val="11"/>
        <color indexed="12"/>
        <rFont val="UniversalMath1 BT"/>
        <family val="1"/>
      </rPr>
      <t>r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Н</t>
    </r>
    <r>
      <rPr>
        <vertAlign val="subscript"/>
        <sz val="11"/>
        <color indexed="12"/>
        <rFont val="Arial Narrow"/>
        <family val="2"/>
      </rPr>
      <t>г</t>
    </r>
    <r>
      <rPr>
        <sz val="11"/>
        <color indexed="12"/>
        <rFont val="Arial Narrow"/>
        <family val="2"/>
      </rPr>
      <t>10</t>
    </r>
    <r>
      <rPr>
        <vertAlign val="superscript"/>
        <sz val="11"/>
        <color indexed="12"/>
        <rFont val="Arial Narrow"/>
        <family val="2"/>
      </rPr>
      <t>-3</t>
    </r>
  </si>
  <si>
    <r>
      <t>q</t>
    </r>
    <r>
      <rPr>
        <vertAlign val="subscript"/>
        <sz val="11"/>
        <color indexed="12"/>
        <rFont val="Arial"/>
        <family val="2"/>
      </rPr>
      <t>m</t>
    </r>
  </si>
  <si>
    <r>
      <t>1/(1+(Р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-P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)/(D+0,1Р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</t>
    </r>
  </si>
  <si>
    <r>
      <t>g</t>
    </r>
    <r>
      <rPr>
        <sz val="11"/>
        <color indexed="12"/>
        <rFont val="UniversalMath1 BT"/>
        <family val="1"/>
      </rPr>
      <t>r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Н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10</t>
    </r>
    <r>
      <rPr>
        <vertAlign val="superscript"/>
        <sz val="11"/>
        <color indexed="12"/>
        <rFont val="Arial Narrow"/>
        <family val="2"/>
      </rPr>
      <t>-6</t>
    </r>
  </si>
  <si>
    <r>
      <t>Р</t>
    </r>
    <r>
      <rPr>
        <vertAlign val="subscript"/>
        <sz val="11"/>
        <color indexed="12"/>
        <rFont val="Arial Narrow"/>
        <family val="2"/>
      </rPr>
      <t>w</t>
    </r>
  </si>
  <si>
    <r>
      <t>Sb</t>
    </r>
    <r>
      <rPr>
        <vertAlign val="subscript"/>
        <sz val="11"/>
        <color indexed="12"/>
        <rFont val="Arial Narrow"/>
        <family val="2"/>
      </rPr>
      <t>1</t>
    </r>
    <r>
      <rPr>
        <sz val="11"/>
        <color indexed="12"/>
        <rFont val="UniversalMath1 BT"/>
        <family val="1"/>
      </rPr>
      <t>h</t>
    </r>
    <r>
      <rPr>
        <sz val="11"/>
        <color indexed="12"/>
        <rFont val="Arial Narrow"/>
        <family val="2"/>
      </rPr>
      <t>(Q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+Q</t>
    </r>
    <r>
      <rPr>
        <vertAlign val="subscript"/>
        <sz val="11"/>
        <color indexed="12"/>
        <rFont val="Arial Narrow"/>
        <family val="2"/>
      </rPr>
      <t>т</t>
    </r>
    <r>
      <rPr>
        <sz val="11"/>
        <color indexed="12"/>
        <rFont val="Arial Narrow"/>
        <family val="2"/>
      </rPr>
      <t>)+</t>
    </r>
    <r>
      <rPr>
        <sz val="11"/>
        <color indexed="12"/>
        <rFont val="UniversalMath1 BT"/>
        <family val="1"/>
      </rPr>
      <t>b</t>
    </r>
    <r>
      <rPr>
        <vertAlign val="subscript"/>
        <sz val="11"/>
        <color indexed="12"/>
        <rFont val="Arial Narrow"/>
        <family val="2"/>
      </rPr>
      <t>2</t>
    </r>
    <r>
      <rPr>
        <sz val="11"/>
        <color indexed="12"/>
        <rFont val="UniversalMath1 BT"/>
        <family val="1"/>
      </rPr>
      <t>h</t>
    </r>
    <r>
      <rPr>
        <sz val="11"/>
        <color indexed="12"/>
        <rFont val="Arial Narrow"/>
        <family val="2"/>
      </rPr>
      <t>(Q</t>
    </r>
    <r>
      <rPr>
        <vertAlign val="subscript"/>
        <sz val="11"/>
        <color indexed="12"/>
        <rFont val="Arial Narrow"/>
        <family val="2"/>
      </rPr>
      <t>q</t>
    </r>
    <r>
      <rPr>
        <sz val="11"/>
        <color indexed="12"/>
        <rFont val="Arial Narrow"/>
        <family val="2"/>
      </rPr>
      <t>-Q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)</t>
    </r>
  </si>
  <si>
    <r>
      <t>j</t>
    </r>
    <r>
      <rPr>
        <sz val="11"/>
        <color indexed="12"/>
        <rFont val="Arial Narrow"/>
        <family val="2"/>
      </rPr>
      <t>*Q*10</t>
    </r>
    <r>
      <rPr>
        <vertAlign val="superscript"/>
        <sz val="11"/>
        <color indexed="12"/>
        <rFont val="Arial Narrow"/>
        <family val="2"/>
      </rPr>
      <t>3</t>
    </r>
    <r>
      <rPr>
        <sz val="11"/>
        <color indexed="12"/>
        <rFont val="Arial Narrow"/>
        <family val="2"/>
      </rPr>
      <t>*</t>
    </r>
    <r>
      <rPr>
        <sz val="11"/>
        <color indexed="12"/>
        <rFont val="UniversalMath1 BT"/>
        <family val="1"/>
      </rPr>
      <t>u</t>
    </r>
    <r>
      <rPr>
        <sz val="11"/>
        <color indexed="12"/>
        <rFont val="Arial Narrow"/>
        <family val="2"/>
      </rPr>
      <t>*100/(4*D*10</t>
    </r>
    <r>
      <rPr>
        <vertAlign val="superscript"/>
        <sz val="11"/>
        <color indexed="12"/>
        <rFont val="Arial Narrow"/>
        <family val="2"/>
      </rPr>
      <t>6</t>
    </r>
    <r>
      <rPr>
        <sz val="11"/>
        <color indexed="12"/>
        <rFont val="Arial Narrow"/>
        <family val="2"/>
      </rPr>
      <t>*D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)</t>
    </r>
  </si>
  <si>
    <r>
      <t>e</t>
    </r>
    <r>
      <rPr>
        <vertAlign val="subscript"/>
        <sz val="11"/>
        <color indexed="12"/>
        <rFont val="UniversalMath1 BT"/>
        <family val="1"/>
      </rPr>
      <t>w</t>
    </r>
  </si>
  <si>
    <r>
      <t>2(D*P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</t>
    </r>
    <r>
      <rPr>
        <vertAlign val="superscript"/>
        <sz val="11"/>
        <color indexed="12"/>
        <rFont val="Arial Narrow"/>
        <family val="2"/>
      </rPr>
      <t>0,5</t>
    </r>
  </si>
  <si>
    <r>
      <t>Р</t>
    </r>
    <r>
      <rPr>
        <vertAlign val="subscript"/>
        <sz val="11"/>
        <color indexed="12"/>
        <rFont val="Arial Narrow"/>
        <family val="2"/>
      </rPr>
      <t>кр</t>
    </r>
  </si>
  <si>
    <r>
      <t>Р</t>
    </r>
    <r>
      <rPr>
        <vertAlign val="subscript"/>
        <sz val="11"/>
        <color indexed="12"/>
        <rFont val="Arial Narrow"/>
        <family val="2"/>
      </rPr>
      <t>кр</t>
    </r>
    <r>
      <rPr>
        <sz val="11"/>
        <color indexed="12"/>
        <rFont val="Arial Narrow"/>
        <family val="2"/>
      </rPr>
      <t>=</t>
    </r>
  </si>
  <si>
    <r>
      <t>5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1,7(Q/D</t>
    </r>
    <r>
      <rPr>
        <vertAlign val="subscript"/>
        <sz val="11"/>
        <color indexed="12"/>
        <rFont val="Arial Narrow"/>
        <family val="2"/>
      </rPr>
      <t>e</t>
    </r>
    <r>
      <rPr>
        <sz val="11"/>
        <color indexed="12"/>
        <rFont val="Arial Narrow"/>
        <family val="2"/>
      </rPr>
      <t xml:space="preserve"> +P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*10</t>
    </r>
    <r>
      <rPr>
        <vertAlign val="superscript"/>
        <sz val="11"/>
        <color indexed="12"/>
        <rFont val="Arial Narrow"/>
        <family val="2"/>
      </rPr>
      <t>3</t>
    </r>
    <r>
      <rPr>
        <sz val="11"/>
        <color indexed="12"/>
        <rFont val="Arial Narrow"/>
        <family val="2"/>
      </rPr>
      <t>)</t>
    </r>
    <r>
      <rPr>
        <sz val="11"/>
        <color indexed="12"/>
        <rFont val="Arial"/>
        <family val="2"/>
      </rPr>
      <t>]</t>
    </r>
    <r>
      <rPr>
        <sz val="11"/>
        <color indexed="12"/>
        <rFont val="Arial Narrow"/>
        <family val="2"/>
      </rPr>
      <t>*10</t>
    </r>
    <r>
      <rPr>
        <vertAlign val="superscript"/>
        <sz val="11"/>
        <color indexed="12"/>
        <rFont val="Arial Narrow"/>
        <family val="2"/>
      </rPr>
      <t>-3</t>
    </r>
  </si>
  <si>
    <r>
      <t>[</t>
    </r>
    <r>
      <rPr>
        <sz val="12"/>
        <color indexed="12"/>
        <rFont val="UniversalMath1 BT"/>
        <family val="1"/>
      </rPr>
      <t>e</t>
    </r>
    <r>
      <rPr>
        <sz val="12"/>
        <color indexed="12"/>
        <rFont val="Arial"/>
        <family val="2"/>
      </rPr>
      <t>]=</t>
    </r>
  </si>
  <si>
    <r>
      <t>5e</t>
    </r>
    <r>
      <rPr>
        <vertAlign val="subscript"/>
        <sz val="12"/>
        <color indexed="12"/>
        <rFont val="UniversalMath1 BT"/>
        <family val="1"/>
      </rPr>
      <t>w</t>
    </r>
  </si>
  <si>
    <t>www.gas-par.narod.ru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</si>
</sst>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#,##0.0"/>
    <numFmt numFmtId="173" formatCode="#,##0.00;[Red]#,##0.00"/>
    <numFmt numFmtId="174" formatCode="#,##0;[Red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000"/>
    <numFmt numFmtId="179" formatCode="0.0"/>
    <numFmt numFmtId="180" formatCode="#,##0.000;[Red]#,##0.000"/>
    <numFmt numFmtId="181" formatCode="#,##0.0000;[Red]#,##0.0000"/>
    <numFmt numFmtId="182" formatCode="0.000"/>
    <numFmt numFmtId="183" formatCode="[$-FC19]d\ mmmm\ yyyy\ &quot;г.&quot;"/>
    <numFmt numFmtId="184" formatCode="[$€-2]\ ###,000_);[Red]\([$€-2]\ ###,000\)"/>
    <numFmt numFmtId="185" formatCode="0.0000"/>
    <numFmt numFmtId="186" formatCode=";;;"/>
    <numFmt numFmtId="187" formatCode="#,##0.000"/>
    <numFmt numFmtId="188" formatCode="#,##0.00&quot;р.&quot;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"/>
      <family val="2"/>
    </font>
    <font>
      <sz val="12"/>
      <color indexed="12"/>
      <name val="Arial Narrow"/>
      <family val="2"/>
    </font>
    <font>
      <sz val="12"/>
      <color indexed="12"/>
      <name val="Times New Roman"/>
      <family val="1"/>
    </font>
    <font>
      <b/>
      <sz val="14"/>
      <color indexed="12"/>
      <name val="Arial Narrow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Arial Narrow"/>
      <family val="2"/>
    </font>
    <font>
      <sz val="11"/>
      <color indexed="12"/>
      <name val="Arial Narrow"/>
      <family val="2"/>
    </font>
    <font>
      <vertAlign val="subscript"/>
      <sz val="11"/>
      <color indexed="12"/>
      <name val="Arial Narrow"/>
      <family val="2"/>
    </font>
    <font>
      <vertAlign val="superscript"/>
      <sz val="9"/>
      <color indexed="12"/>
      <name val="Arial"/>
      <family val="2"/>
    </font>
    <font>
      <vertAlign val="subscript"/>
      <sz val="11"/>
      <color indexed="12"/>
      <name val="Arial"/>
      <family val="2"/>
    </font>
    <font>
      <sz val="11"/>
      <color indexed="12"/>
      <name val="UniversalMath1 BT"/>
      <family val="1"/>
    </font>
    <font>
      <sz val="9"/>
      <color indexed="12"/>
      <name val="Arial"/>
      <family val="2"/>
    </font>
    <font>
      <i/>
      <vertAlign val="subscript"/>
      <sz val="11"/>
      <color indexed="12"/>
      <name val="Arial"/>
      <family val="2"/>
    </font>
    <font>
      <i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Narrow"/>
      <family val="2"/>
    </font>
    <font>
      <vertAlign val="superscript"/>
      <sz val="11"/>
      <color indexed="12"/>
      <name val="Arial Narrow"/>
      <family val="2"/>
    </font>
    <font>
      <vertAlign val="superscript"/>
      <sz val="11"/>
      <color indexed="12"/>
      <name val="Arial"/>
      <family val="2"/>
    </font>
    <font>
      <vertAlign val="superscript"/>
      <sz val="10"/>
      <color indexed="12"/>
      <name val="Arial Narrow"/>
      <family val="2"/>
    </font>
    <font>
      <sz val="11"/>
      <color indexed="12"/>
      <name val="Times New Roman"/>
      <family val="1"/>
    </font>
    <font>
      <vertAlign val="subscript"/>
      <sz val="11"/>
      <color indexed="12"/>
      <name val="UniversalMath1 BT"/>
      <family val="1"/>
    </font>
    <font>
      <i/>
      <sz val="11"/>
      <color indexed="12"/>
      <name val="Arial Narrow"/>
      <family val="2"/>
    </font>
    <font>
      <i/>
      <sz val="10"/>
      <color indexed="12"/>
      <name val="Arial Narrow"/>
      <family val="2"/>
    </font>
    <font>
      <sz val="12"/>
      <color indexed="12"/>
      <name val="UniversalMath1 BT"/>
      <family val="1"/>
    </font>
    <font>
      <vertAlign val="subscript"/>
      <sz val="12"/>
      <color indexed="12"/>
      <name val="UniversalMath1 BT"/>
      <family val="1"/>
    </font>
    <font>
      <b/>
      <i/>
      <sz val="11"/>
      <color indexed="12"/>
      <name val="Arial"/>
      <family val="2"/>
    </font>
    <font>
      <sz val="14"/>
      <color indexed="12"/>
      <name val="Arial Narrow"/>
      <family val="2"/>
    </font>
    <font>
      <b/>
      <i/>
      <sz val="14"/>
      <color indexed="12"/>
      <name val="Arial Narrow"/>
      <family val="2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textRotation="90"/>
      <protection locked="0"/>
    </xf>
    <xf numFmtId="0" fontId="10" fillId="0" borderId="0" xfId="0" applyFont="1" applyBorder="1" applyAlignment="1" applyProtection="1">
      <alignment vertical="center" textRotation="90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6" xfId="0" applyFont="1" applyFill="1" applyBorder="1" applyAlignment="1" applyProtection="1">
      <alignment vertical="center" wrapText="1"/>
      <protection locked="0"/>
    </xf>
    <xf numFmtId="0" fontId="10" fillId="4" borderId="17" xfId="0" applyFont="1" applyFill="1" applyBorder="1" applyAlignment="1" applyProtection="1">
      <alignment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vertical="center" wrapText="1"/>
      <protection locked="0"/>
    </xf>
    <xf numFmtId="0" fontId="10" fillId="4" borderId="20" xfId="0" applyFont="1" applyFill="1" applyBorder="1" applyAlignment="1" applyProtection="1">
      <alignment vertical="center" wrapText="1"/>
      <protection locked="0"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17" fontId="7" fillId="0" borderId="19" xfId="0" applyNumberFormat="1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 applyProtection="1">
      <alignment vertical="center" shrinkToFit="1"/>
      <protection locked="0"/>
    </xf>
    <xf numFmtId="49" fontId="7" fillId="0" borderId="19" xfId="0" applyNumberFormat="1" applyFont="1" applyBorder="1" applyAlignment="1">
      <alignment vertical="center"/>
    </xf>
    <xf numFmtId="0" fontId="29" fillId="0" borderId="19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49" fontId="1" fillId="0" borderId="19" xfId="42" applyNumberForma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2" fontId="10" fillId="4" borderId="23" xfId="0" applyNumberFormat="1" applyFont="1" applyFill="1" applyBorder="1" applyAlignment="1" applyProtection="1">
      <alignment horizontal="center" vertical="center"/>
      <protection locked="0"/>
    </xf>
    <xf numFmtId="2" fontId="10" fillId="4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vertical="center"/>
      <protection locked="0"/>
    </xf>
    <xf numFmtId="0" fontId="19" fillId="0" borderId="23" xfId="0" applyFont="1" applyFill="1" applyBorder="1" applyAlignment="1" applyProtection="1">
      <alignment vertical="center"/>
      <protection locked="0"/>
    </xf>
    <xf numFmtId="0" fontId="10" fillId="4" borderId="15" xfId="0" applyFont="1" applyFill="1" applyBorder="1" applyAlignment="1" applyProtection="1">
      <alignment horizontal="right" vertical="center"/>
      <protection locked="0"/>
    </xf>
    <xf numFmtId="0" fontId="10" fillId="4" borderId="16" xfId="0" applyFont="1" applyFill="1" applyBorder="1" applyAlignment="1" applyProtection="1">
      <alignment horizontal="right" vertical="center"/>
      <protection locked="0"/>
    </xf>
    <xf numFmtId="0" fontId="10" fillId="4" borderId="26" xfId="0" applyFont="1" applyFill="1" applyBorder="1" applyAlignment="1" applyProtection="1">
      <alignment horizontal="right" vertical="center"/>
      <protection locked="0"/>
    </xf>
    <xf numFmtId="0" fontId="10" fillId="4" borderId="27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right" vertical="center"/>
      <protection locked="0"/>
    </xf>
    <xf numFmtId="0" fontId="4" fillId="4" borderId="16" xfId="0" applyFont="1" applyFill="1" applyBorder="1" applyAlignment="1" applyProtection="1">
      <alignment horizontal="right" vertical="center"/>
      <protection locked="0"/>
    </xf>
    <xf numFmtId="0" fontId="4" fillId="4" borderId="19" xfId="0" applyFont="1" applyFill="1" applyBorder="1" applyAlignment="1" applyProtection="1">
      <alignment horizontal="right" vertical="center"/>
      <protection locked="0"/>
    </xf>
    <xf numFmtId="1" fontId="10" fillId="4" borderId="16" xfId="0" applyNumberFormat="1" applyFont="1" applyFill="1" applyBorder="1" applyAlignment="1" applyProtection="1">
      <alignment horizontal="left" vertical="center"/>
      <protection locked="0"/>
    </xf>
    <xf numFmtId="1" fontId="10" fillId="4" borderId="28" xfId="0" applyNumberFormat="1" applyFont="1" applyFill="1" applyBorder="1" applyAlignment="1" applyProtection="1">
      <alignment horizontal="left" vertical="center"/>
      <protection locked="0"/>
    </xf>
    <xf numFmtId="1" fontId="10" fillId="4" borderId="19" xfId="0" applyNumberFormat="1" applyFont="1" applyFill="1" applyBorder="1" applyAlignment="1" applyProtection="1">
      <alignment horizontal="left" vertical="center"/>
      <protection locked="0"/>
    </xf>
    <xf numFmtId="1" fontId="10" fillId="4" borderId="29" xfId="0" applyNumberFormat="1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2" fontId="10" fillId="4" borderId="31" xfId="0" applyNumberFormat="1" applyFont="1" applyFill="1" applyBorder="1" applyAlignment="1" applyProtection="1">
      <alignment vertical="center"/>
      <protection locked="0"/>
    </xf>
    <xf numFmtId="2" fontId="10" fillId="4" borderId="16" xfId="0" applyNumberFormat="1" applyFont="1" applyFill="1" applyBorder="1" applyAlignment="1" applyProtection="1">
      <alignment vertical="center"/>
      <protection locked="0"/>
    </xf>
    <xf numFmtId="2" fontId="10" fillId="4" borderId="32" xfId="0" applyNumberFormat="1" applyFont="1" applyFill="1" applyBorder="1" applyAlignment="1" applyProtection="1">
      <alignment vertical="center"/>
      <protection locked="0"/>
    </xf>
    <xf numFmtId="2" fontId="10" fillId="4" borderId="19" xfId="0" applyNumberFormat="1" applyFont="1" applyFill="1" applyBorder="1" applyAlignment="1" applyProtection="1">
      <alignment vertical="center"/>
      <protection locked="0"/>
    </xf>
    <xf numFmtId="0" fontId="27" fillId="4" borderId="16" xfId="0" applyFont="1" applyFill="1" applyBorder="1" applyAlignment="1" applyProtection="1">
      <alignment horizontal="left" vertic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18" fillId="4" borderId="33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2" fontId="15" fillId="4" borderId="33" xfId="0" applyNumberFormat="1" applyFont="1" applyFill="1" applyBorder="1" applyAlignment="1" applyProtection="1">
      <alignment horizontal="center" vertical="center"/>
      <protection locked="0"/>
    </xf>
    <xf numFmtId="2" fontId="15" fillId="4" borderId="34" xfId="0" applyNumberFormat="1" applyFont="1" applyFill="1" applyBorder="1" applyAlignment="1" applyProtection="1">
      <alignment horizontal="center" vertical="center"/>
      <protection locked="0"/>
    </xf>
    <xf numFmtId="2" fontId="15" fillId="4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vertical="center"/>
      <protection locked="0"/>
    </xf>
    <xf numFmtId="0" fontId="19" fillId="0" borderId="38" xfId="0" applyFont="1" applyFill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2" fontId="10" fillId="4" borderId="38" xfId="0" applyNumberFormat="1" applyFont="1" applyFill="1" applyBorder="1" applyAlignment="1" applyProtection="1">
      <alignment horizontal="center" vertical="center"/>
      <protection locked="0"/>
    </xf>
    <xf numFmtId="2" fontId="10" fillId="4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10" fillId="32" borderId="23" xfId="0" applyFont="1" applyFill="1" applyBorder="1" applyAlignment="1" applyProtection="1">
      <alignment horizontal="center" vertical="center"/>
      <protection locked="0"/>
    </xf>
    <xf numFmtId="0" fontId="10" fillId="32" borderId="24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4" fontId="10" fillId="33" borderId="44" xfId="0" applyNumberFormat="1" applyFont="1" applyFill="1" applyBorder="1" applyAlignment="1" applyProtection="1">
      <alignment horizontal="center" vertical="center"/>
      <protection locked="0"/>
    </xf>
    <xf numFmtId="4" fontId="10" fillId="33" borderId="22" xfId="0" applyNumberFormat="1" applyFont="1" applyFill="1" applyBorder="1" applyAlignment="1" applyProtection="1">
      <alignment horizontal="center" vertical="center"/>
      <protection locked="0"/>
    </xf>
    <xf numFmtId="4" fontId="10" fillId="33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10" fillId="33" borderId="47" xfId="0" applyFont="1" applyFill="1" applyBorder="1" applyAlignment="1" applyProtection="1">
      <alignment horizontal="center" vertical="center"/>
      <protection locked="0"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182" fontId="10" fillId="4" borderId="23" xfId="0" applyNumberFormat="1" applyFont="1" applyFill="1" applyBorder="1" applyAlignment="1" applyProtection="1">
      <alignment horizontal="center" vertical="center"/>
      <protection locked="0"/>
    </xf>
    <xf numFmtId="182" fontId="10" fillId="4" borderId="24" xfId="0" applyNumberFormat="1" applyFont="1" applyFill="1" applyBorder="1" applyAlignment="1" applyProtection="1">
      <alignment horizontal="center" vertical="center"/>
      <protection locked="0"/>
    </xf>
    <xf numFmtId="0" fontId="15" fillId="33" borderId="44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45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>
      <alignment horizontal="center" vertical="center"/>
      <protection locked="0"/>
    </xf>
    <xf numFmtId="0" fontId="10" fillId="33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7" fillId="32" borderId="55" xfId="0" applyFont="1" applyFill="1" applyBorder="1" applyAlignment="1" applyProtection="1">
      <alignment horizontal="center" vertical="center"/>
      <protection locked="0"/>
    </xf>
    <xf numFmtId="0" fontId="7" fillId="32" borderId="56" xfId="0" applyFont="1" applyFill="1" applyBorder="1" applyAlignment="1" applyProtection="1">
      <alignment horizontal="center" vertical="center"/>
      <protection locked="0"/>
    </xf>
    <xf numFmtId="0" fontId="7" fillId="32" borderId="57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left" vertical="center"/>
      <protection locked="0"/>
    </xf>
    <xf numFmtId="0" fontId="9" fillId="0" borderId="51" xfId="0" applyFont="1" applyFill="1" applyBorder="1" applyAlignment="1" applyProtection="1">
      <alignment horizontal="left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2" fontId="10" fillId="32" borderId="59" xfId="0" applyNumberFormat="1" applyFont="1" applyFill="1" applyBorder="1" applyAlignment="1" applyProtection="1">
      <alignment horizontal="center" vertical="center"/>
      <protection locked="0"/>
    </xf>
    <xf numFmtId="2" fontId="10" fillId="32" borderId="60" xfId="0" applyNumberFormat="1" applyFont="1" applyFill="1" applyBorder="1" applyAlignment="1" applyProtection="1">
      <alignment horizontal="center" vertical="center"/>
      <protection locked="0"/>
    </xf>
    <xf numFmtId="2" fontId="10" fillId="4" borderId="59" xfId="0" applyNumberFormat="1" applyFont="1" applyFill="1" applyBorder="1" applyAlignment="1" applyProtection="1">
      <alignment horizontal="center" vertical="center"/>
      <protection locked="0"/>
    </xf>
    <xf numFmtId="2" fontId="10" fillId="4" borderId="60" xfId="0" applyNumberFormat="1" applyFont="1" applyFill="1" applyBorder="1" applyAlignment="1" applyProtection="1">
      <alignment horizontal="center" vertical="center"/>
      <protection locked="0"/>
    </xf>
    <xf numFmtId="179" fontId="10" fillId="4" borderId="23" xfId="0" applyNumberFormat="1" applyFont="1" applyFill="1" applyBorder="1" applyAlignment="1" applyProtection="1">
      <alignment horizontal="center" vertical="center"/>
      <protection locked="0"/>
    </xf>
    <xf numFmtId="179" fontId="10" fillId="4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2" fontId="10" fillId="32" borderId="38" xfId="0" applyNumberFormat="1" applyFont="1" applyFill="1" applyBorder="1" applyAlignment="1" applyProtection="1">
      <alignment horizontal="center" vertical="center"/>
      <protection locked="0"/>
    </xf>
    <xf numFmtId="2" fontId="10" fillId="32" borderId="39" xfId="0" applyNumberFormat="1" applyFont="1" applyFill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vertical="top" wrapText="1"/>
      <protection locked="0"/>
    </xf>
    <xf numFmtId="0" fontId="19" fillId="0" borderId="62" xfId="0" applyFont="1" applyBorder="1" applyAlignment="1" applyProtection="1">
      <alignment vertical="top" wrapText="1"/>
      <protection locked="0"/>
    </xf>
    <xf numFmtId="0" fontId="19" fillId="0" borderId="63" xfId="0" applyFont="1" applyFill="1" applyBorder="1" applyAlignment="1" applyProtection="1">
      <alignment vertical="center"/>
      <protection locked="0"/>
    </xf>
    <xf numFmtId="0" fontId="19" fillId="0" borderId="59" xfId="0" applyFont="1" applyFill="1" applyBorder="1" applyAlignment="1" applyProtection="1">
      <alignment vertical="center"/>
      <protection locked="0"/>
    </xf>
    <xf numFmtId="0" fontId="19" fillId="0" borderId="64" xfId="0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textRotation="90"/>
      <protection locked="0"/>
    </xf>
    <xf numFmtId="0" fontId="19" fillId="0" borderId="66" xfId="0" applyFont="1" applyBorder="1" applyAlignment="1" applyProtection="1">
      <alignment/>
      <protection locked="0"/>
    </xf>
    <xf numFmtId="0" fontId="19" fillId="0" borderId="6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 vertical="center" textRotation="90"/>
      <protection locked="0"/>
    </xf>
    <xf numFmtId="0" fontId="10" fillId="0" borderId="12" xfId="0" applyFont="1" applyBorder="1" applyAlignment="1" applyProtection="1">
      <alignment horizontal="center" vertical="center" textRotation="90"/>
      <protection locked="0"/>
    </xf>
    <xf numFmtId="0" fontId="10" fillId="0" borderId="18" xfId="0" applyFont="1" applyBorder="1" applyAlignment="1" applyProtection="1">
      <alignment horizontal="center" vertical="center" textRotation="90"/>
      <protection locked="0"/>
    </xf>
    <xf numFmtId="0" fontId="19" fillId="0" borderId="25" xfId="0" applyFont="1" applyBorder="1" applyAlignment="1" applyProtection="1">
      <alignment horizontal="left" vertical="center" shrinkToFit="1"/>
      <protection locked="0"/>
    </xf>
    <xf numFmtId="0" fontId="19" fillId="0" borderId="23" xfId="0" applyFont="1" applyBorder="1" applyAlignment="1" applyProtection="1">
      <alignment horizontal="left" vertical="center" shrinkToFit="1"/>
      <protection locked="0"/>
    </xf>
    <xf numFmtId="0" fontId="19" fillId="0" borderId="44" xfId="0" applyFont="1" applyBorder="1" applyAlignment="1" applyProtection="1">
      <alignment horizontal="left" vertical="center" shrinkToFit="1"/>
      <protection locked="0"/>
    </xf>
    <xf numFmtId="0" fontId="19" fillId="0" borderId="64" xfId="0" applyFont="1" applyBorder="1" applyAlignment="1" applyProtection="1">
      <alignment horizontal="left" vertical="center" shrinkToFit="1"/>
      <protection locked="0"/>
    </xf>
    <xf numFmtId="0" fontId="19" fillId="0" borderId="22" xfId="0" applyFont="1" applyBorder="1" applyAlignment="1" applyProtection="1">
      <alignment horizontal="left" vertical="center" shrinkToFit="1"/>
      <protection locked="0"/>
    </xf>
    <xf numFmtId="0" fontId="19" fillId="0" borderId="45" xfId="0" applyFont="1" applyBorder="1" applyAlignment="1" applyProtection="1">
      <alignment horizontal="left" vertical="center" shrinkToFit="1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 textRotation="90"/>
      <protection locked="0"/>
    </xf>
    <xf numFmtId="0" fontId="19" fillId="0" borderId="12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 textRotation="90"/>
      <protection locked="0"/>
    </xf>
    <xf numFmtId="2" fontId="10" fillId="4" borderId="68" xfId="0" applyNumberFormat="1" applyFont="1" applyFill="1" applyBorder="1" applyAlignment="1" applyProtection="1">
      <alignment vertical="center"/>
      <protection locked="0"/>
    </xf>
    <xf numFmtId="2" fontId="10" fillId="4" borderId="27" xfId="0" applyNumberFormat="1" applyFont="1" applyFill="1" applyBorder="1" applyAlignment="1" applyProtection="1">
      <alignment vertical="center"/>
      <protection locked="0"/>
    </xf>
    <xf numFmtId="2" fontId="10" fillId="4" borderId="16" xfId="0" applyNumberFormat="1" applyFont="1" applyFill="1" applyBorder="1" applyAlignment="1" applyProtection="1">
      <alignment horizontal="left" vertical="center"/>
      <protection locked="0"/>
    </xf>
    <xf numFmtId="2" fontId="10" fillId="4" borderId="28" xfId="0" applyNumberFormat="1" applyFont="1" applyFill="1" applyBorder="1" applyAlignment="1" applyProtection="1">
      <alignment horizontal="left" vertical="center"/>
      <protection locked="0"/>
    </xf>
    <xf numFmtId="2" fontId="10" fillId="4" borderId="27" xfId="0" applyNumberFormat="1" applyFont="1" applyFill="1" applyBorder="1" applyAlignment="1" applyProtection="1">
      <alignment horizontal="left" vertical="center"/>
      <protection locked="0"/>
    </xf>
    <xf numFmtId="2" fontId="10" fillId="4" borderId="69" xfId="0" applyNumberFormat="1" applyFont="1" applyFill="1" applyBorder="1" applyAlignment="1" applyProtection="1">
      <alignment horizontal="left" vertical="center"/>
      <protection locked="0"/>
    </xf>
    <xf numFmtId="0" fontId="14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27" xfId="0" applyFont="1" applyFill="1" applyBorder="1" applyAlignment="1" applyProtection="1">
      <alignment horizontal="left" vertical="center" wrapText="1"/>
      <protection locked="0"/>
    </xf>
    <xf numFmtId="0" fontId="10" fillId="4" borderId="70" xfId="0" applyFont="1" applyFill="1" applyBorder="1" applyAlignment="1" applyProtection="1">
      <alignment horizontal="left" vertical="center" wrapText="1"/>
      <protection locked="0"/>
    </xf>
    <xf numFmtId="0" fontId="19" fillId="0" borderId="64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9" fillId="0" borderId="45" xfId="0" applyFont="1" applyBorder="1" applyAlignment="1" applyProtection="1">
      <alignment horizontal="center" vertical="center" shrinkToFit="1"/>
      <protection locked="0"/>
    </xf>
    <xf numFmtId="0" fontId="19" fillId="0" borderId="64" xfId="0" applyNumberFormat="1" applyFont="1" applyBorder="1" applyAlignment="1" applyProtection="1">
      <alignment horizontal="center" vertical="center" shrinkToFit="1"/>
      <protection locked="0"/>
    </xf>
    <xf numFmtId="0" fontId="19" fillId="0" borderId="45" xfId="0" applyNumberFormat="1" applyFont="1" applyBorder="1" applyAlignment="1" applyProtection="1">
      <alignment horizontal="center" vertical="center" shrinkToFit="1"/>
      <protection locked="0"/>
    </xf>
    <xf numFmtId="0" fontId="19" fillId="0" borderId="58" xfId="0" applyFont="1" applyBorder="1" applyAlignment="1" applyProtection="1">
      <alignment horizontal="left" vertical="center" shrinkToFit="1"/>
      <protection locked="0"/>
    </xf>
    <xf numFmtId="0" fontId="19" fillId="0" borderId="51" xfId="0" applyFont="1" applyBorder="1" applyAlignment="1" applyProtection="1">
      <alignment horizontal="left" vertical="center" shrinkToFit="1"/>
      <protection locked="0"/>
    </xf>
    <xf numFmtId="0" fontId="19" fillId="0" borderId="71" xfId="0" applyFont="1" applyBorder="1" applyAlignment="1" applyProtection="1">
      <alignment horizontal="left" vertical="center" shrinkToFit="1"/>
      <protection locked="0"/>
    </xf>
    <xf numFmtId="0" fontId="19" fillId="0" borderId="52" xfId="0" applyFont="1" applyBorder="1" applyAlignment="1" applyProtection="1">
      <alignment horizontal="left" vertical="center" shrinkToFit="1"/>
      <protection locked="0"/>
    </xf>
    <xf numFmtId="0" fontId="19" fillId="0" borderId="61" xfId="0" applyFont="1" applyBorder="1" applyAlignment="1" applyProtection="1">
      <alignment vertical="top" shrinkToFit="1"/>
      <protection locked="0"/>
    </xf>
    <xf numFmtId="0" fontId="19" fillId="0" borderId="21" xfId="0" applyFont="1" applyBorder="1" applyAlignment="1" applyProtection="1">
      <alignment vertical="top" shrinkToFit="1"/>
      <protection locked="0"/>
    </xf>
    <xf numFmtId="0" fontId="19" fillId="0" borderId="62" xfId="0" applyFont="1" applyBorder="1" applyAlignment="1" applyProtection="1">
      <alignment vertical="top" shrinkToFit="1"/>
      <protection locked="0"/>
    </xf>
    <xf numFmtId="4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17" xfId="0" applyNumberFormat="1" applyFont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vertical="top" shrinkToFit="1"/>
      <protection locked="0"/>
    </xf>
    <xf numFmtId="0" fontId="19" fillId="0" borderId="22" xfId="0" applyFont="1" applyBorder="1" applyAlignment="1" applyProtection="1">
      <alignment vertical="top" shrinkToFit="1"/>
      <protection locked="0"/>
    </xf>
    <xf numFmtId="0" fontId="19" fillId="0" borderId="45" xfId="0" applyFont="1" applyBorder="1" applyAlignment="1" applyProtection="1">
      <alignment vertical="top" shrinkToFit="1"/>
      <protection locked="0"/>
    </xf>
    <xf numFmtId="17" fontId="19" fillId="0" borderId="64" xfId="0" applyNumberFormat="1" applyFont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9" fillId="0" borderId="73" xfId="0" applyFont="1" applyBorder="1" applyAlignment="1" applyProtection="1">
      <alignment horizontal="center" vertical="center" shrinkToFit="1"/>
      <protection locked="0"/>
    </xf>
    <xf numFmtId="17" fontId="30" fillId="0" borderId="15" xfId="0" applyNumberFormat="1" applyFont="1" applyBorder="1" applyAlignment="1" applyProtection="1">
      <alignment horizontal="right" vertical="center" shrinkToFit="1"/>
      <protection locked="0"/>
    </xf>
    <xf numFmtId="0" fontId="19" fillId="0" borderId="16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32" fillId="0" borderId="3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left" vertical="center" shrinkToFit="1"/>
      <protection locked="0"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72" xfId="0" applyFont="1" applyBorder="1" applyAlignment="1" applyProtection="1">
      <alignment vertical="top" wrapText="1"/>
      <protection locked="0"/>
    </xf>
    <xf numFmtId="0" fontId="19" fillId="0" borderId="73" xfId="0" applyFont="1" applyBorder="1" applyAlignment="1" applyProtection="1">
      <alignment vertical="top" wrapText="1"/>
      <protection locked="0"/>
    </xf>
    <xf numFmtId="0" fontId="19" fillId="0" borderId="74" xfId="0" applyFont="1" applyBorder="1" applyAlignment="1" applyProtection="1">
      <alignment vertical="top" wrapText="1"/>
      <protection locked="0"/>
    </xf>
    <xf numFmtId="0" fontId="19" fillId="0" borderId="75" xfId="0" applyFont="1" applyBorder="1" applyAlignment="1" applyProtection="1">
      <alignment vertical="top" wrapText="1"/>
      <protection locked="0"/>
    </xf>
    <xf numFmtId="0" fontId="19" fillId="0" borderId="30" xfId="0" applyFont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left" vertical="center" shrinkToFit="1"/>
      <protection locked="0"/>
    </xf>
    <xf numFmtId="0" fontId="19" fillId="0" borderId="41" xfId="0" applyFont="1" applyBorder="1" applyAlignment="1" applyProtection="1">
      <alignment horizontal="left" vertical="center" shrinkToFit="1"/>
      <protection locked="0"/>
    </xf>
    <xf numFmtId="0" fontId="19" fillId="0" borderId="75" xfId="0" applyFont="1" applyBorder="1" applyAlignment="1" applyProtection="1">
      <alignment horizontal="left" vertical="center" shrinkToFit="1"/>
      <protection locked="0"/>
    </xf>
    <xf numFmtId="0" fontId="19" fillId="0" borderId="72" xfId="0" applyFont="1" applyBorder="1" applyAlignment="1" applyProtection="1">
      <alignment horizontal="left" vertical="center" shrinkToFit="1"/>
      <protection locked="0"/>
    </xf>
    <xf numFmtId="0" fontId="19" fillId="0" borderId="30" xfId="0" applyFont="1" applyBorder="1" applyAlignment="1" applyProtection="1">
      <alignment horizontal="left" vertical="center" shrinkToFit="1"/>
      <protection locked="0"/>
    </xf>
    <xf numFmtId="0" fontId="19" fillId="0" borderId="73" xfId="0" applyFont="1" applyBorder="1" applyAlignment="1" applyProtection="1">
      <alignment horizontal="left" vertical="center" shrinkToFit="1"/>
      <protection locked="0"/>
    </xf>
    <xf numFmtId="0" fontId="19" fillId="0" borderId="72" xfId="0" applyFont="1" applyBorder="1" applyAlignment="1" applyProtection="1">
      <alignment vertical="top" shrinkToFit="1"/>
      <protection locked="0"/>
    </xf>
    <xf numFmtId="0" fontId="19" fillId="0" borderId="30" xfId="0" applyFont="1" applyBorder="1" applyAlignment="1" applyProtection="1">
      <alignment vertical="top" shrinkToFit="1"/>
      <protection locked="0"/>
    </xf>
    <xf numFmtId="0" fontId="19" fillId="0" borderId="73" xfId="0" applyFont="1" applyBorder="1" applyAlignment="1" applyProtection="1">
      <alignment vertical="top" shrinkToFit="1"/>
      <protection locked="0"/>
    </xf>
    <xf numFmtId="0" fontId="19" fillId="0" borderId="72" xfId="0" applyNumberFormat="1" applyFont="1" applyBorder="1" applyAlignment="1" applyProtection="1">
      <alignment horizontal="center" vertical="center" shrinkToFit="1"/>
      <protection locked="0"/>
    </xf>
    <xf numFmtId="0" fontId="19" fillId="0" borderId="73" xfId="0" applyNumberFormat="1" applyFont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left" vertical="center" shrinkToFit="1"/>
      <protection locked="0"/>
    </xf>
    <xf numFmtId="49" fontId="19" fillId="0" borderId="16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left" vertical="center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vertical="top" wrapText="1"/>
      <protection locked="0"/>
    </xf>
    <xf numFmtId="0" fontId="19" fillId="0" borderId="71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1</xdr:col>
      <xdr:colOff>161925</xdr:colOff>
      <xdr:row>19</xdr:row>
      <xdr:rowOff>104775</xdr:rowOff>
    </xdr:to>
    <xdr:sp>
      <xdr:nvSpPr>
        <xdr:cNvPr id="1" name="Oval 1"/>
        <xdr:cNvSpPr>
          <a:spLocks/>
        </xdr:cNvSpPr>
      </xdr:nvSpPr>
      <xdr:spPr>
        <a:xfrm>
          <a:off x="209550" y="339090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171450</xdr:rowOff>
    </xdr:from>
    <xdr:to>
      <xdr:col>1</xdr:col>
      <xdr:colOff>114300</xdr:colOff>
      <xdr:row>34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52400" y="61436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57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724525" y="9972675"/>
          <a:ext cx="0" cy="4953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85725</xdr:rowOff>
    </xdr:to>
    <xdr:sp>
      <xdr:nvSpPr>
        <xdr:cNvPr id="4" name="Line 4"/>
        <xdr:cNvSpPr>
          <a:spLocks/>
        </xdr:cNvSpPr>
      </xdr:nvSpPr>
      <xdr:spPr>
        <a:xfrm>
          <a:off x="572452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95250</xdr:rowOff>
    </xdr:from>
    <xdr:to>
      <xdr:col>27</xdr:col>
      <xdr:colOff>0</xdr:colOff>
      <xdr:row>56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572452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55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5724525" y="9972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133350</xdr:rowOff>
    </xdr:from>
    <xdr:to>
      <xdr:col>27</xdr:col>
      <xdr:colOff>0</xdr:colOff>
      <xdr:row>57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5724525" y="10086975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572452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152400</xdr:rowOff>
    </xdr:from>
    <xdr:to>
      <xdr:col>27</xdr:col>
      <xdr:colOff>0</xdr:colOff>
      <xdr:row>56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5724525" y="10106025"/>
          <a:ext cx="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133350</xdr:rowOff>
    </xdr:from>
    <xdr:to>
      <xdr:col>27</xdr:col>
      <xdr:colOff>0</xdr:colOff>
      <xdr:row>57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724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14" name="Line 14"/>
        <xdr:cNvSpPr>
          <a:spLocks/>
        </xdr:cNvSpPr>
      </xdr:nvSpPr>
      <xdr:spPr>
        <a:xfrm flipV="1"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57245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572452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85725</xdr:rowOff>
    </xdr:from>
    <xdr:to>
      <xdr:col>27</xdr:col>
      <xdr:colOff>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72452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1" name="Line 21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57150</xdr:rowOff>
    </xdr:from>
    <xdr:to>
      <xdr:col>27</xdr:col>
      <xdr:colOff>0</xdr:colOff>
      <xdr:row>57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57245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3" name="Line 23"/>
        <xdr:cNvSpPr>
          <a:spLocks/>
        </xdr:cNvSpPr>
      </xdr:nvSpPr>
      <xdr:spPr>
        <a:xfrm flipH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6" name="Line 26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38100</xdr:rowOff>
    </xdr:to>
    <xdr:sp>
      <xdr:nvSpPr>
        <xdr:cNvPr id="27" name="Line 27"/>
        <xdr:cNvSpPr>
          <a:spLocks/>
        </xdr:cNvSpPr>
      </xdr:nvSpPr>
      <xdr:spPr>
        <a:xfrm flipH="1">
          <a:off x="5724525" y="101441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28575</xdr:rowOff>
    </xdr:from>
    <xdr:to>
      <xdr:col>27</xdr:col>
      <xdr:colOff>0</xdr:colOff>
      <xdr:row>56</xdr:row>
      <xdr:rowOff>123825</xdr:rowOff>
    </xdr:to>
    <xdr:sp>
      <xdr:nvSpPr>
        <xdr:cNvPr id="28" name="Line 28"/>
        <xdr:cNvSpPr>
          <a:spLocks/>
        </xdr:cNvSpPr>
      </xdr:nvSpPr>
      <xdr:spPr>
        <a:xfrm flipH="1">
          <a:off x="5724525" y="10163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9" name="Line 29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30" name="Line 30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31" name="Line 31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123825</xdr:rowOff>
    </xdr:to>
    <xdr:sp>
      <xdr:nvSpPr>
        <xdr:cNvPr id="32" name="Oval 32"/>
        <xdr:cNvSpPr>
          <a:spLocks/>
        </xdr:cNvSpPr>
      </xdr:nvSpPr>
      <xdr:spPr>
        <a:xfrm rot="20291916">
          <a:off x="5724525" y="101727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104775</xdr:rowOff>
    </xdr:to>
    <xdr:sp>
      <xdr:nvSpPr>
        <xdr:cNvPr id="33" name="Line 33"/>
        <xdr:cNvSpPr>
          <a:spLocks/>
        </xdr:cNvSpPr>
      </xdr:nvSpPr>
      <xdr:spPr>
        <a:xfrm flipV="1">
          <a:off x="5724525" y="10220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76200</xdr:rowOff>
    </xdr:to>
    <xdr:sp>
      <xdr:nvSpPr>
        <xdr:cNvPr id="34" name="Line 34"/>
        <xdr:cNvSpPr>
          <a:spLocks/>
        </xdr:cNvSpPr>
      </xdr:nvSpPr>
      <xdr:spPr>
        <a:xfrm flipH="1">
          <a:off x="5724525" y="101727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28575</xdr:rowOff>
    </xdr:to>
    <xdr:sp>
      <xdr:nvSpPr>
        <xdr:cNvPr id="35" name="AutoShape 35"/>
        <xdr:cNvSpPr>
          <a:spLocks/>
        </xdr:cNvSpPr>
      </xdr:nvSpPr>
      <xdr:spPr>
        <a:xfrm rot="5400000" flipV="1">
          <a:off x="5724525" y="10144125"/>
          <a:ext cx="0" cy="19050"/>
        </a:xfrm>
        <a:prstGeom prst="curvedConnector3">
          <a:avLst>
            <a:gd name="adj" fmla="val -50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57</xdr:row>
      <xdr:rowOff>152400</xdr:rowOff>
    </xdr:to>
    <xdr:sp>
      <xdr:nvSpPr>
        <xdr:cNvPr id="36" name="Oval 40"/>
        <xdr:cNvSpPr>
          <a:spLocks/>
        </xdr:cNvSpPr>
      </xdr:nvSpPr>
      <xdr:spPr>
        <a:xfrm>
          <a:off x="5724525" y="9972675"/>
          <a:ext cx="0" cy="4953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85725</xdr:rowOff>
    </xdr:to>
    <xdr:sp>
      <xdr:nvSpPr>
        <xdr:cNvPr id="37" name="Line 41"/>
        <xdr:cNvSpPr>
          <a:spLocks/>
        </xdr:cNvSpPr>
      </xdr:nvSpPr>
      <xdr:spPr>
        <a:xfrm>
          <a:off x="572452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95250</xdr:rowOff>
    </xdr:from>
    <xdr:to>
      <xdr:col>27</xdr:col>
      <xdr:colOff>0</xdr:colOff>
      <xdr:row>56</xdr:row>
      <xdr:rowOff>95250</xdr:rowOff>
    </xdr:to>
    <xdr:sp>
      <xdr:nvSpPr>
        <xdr:cNvPr id="38" name="Line 42"/>
        <xdr:cNvSpPr>
          <a:spLocks/>
        </xdr:cNvSpPr>
      </xdr:nvSpPr>
      <xdr:spPr>
        <a:xfrm flipH="1">
          <a:off x="572452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55</xdr:row>
      <xdr:rowOff>57150</xdr:rowOff>
    </xdr:to>
    <xdr:sp>
      <xdr:nvSpPr>
        <xdr:cNvPr id="39" name="Line 43"/>
        <xdr:cNvSpPr>
          <a:spLocks/>
        </xdr:cNvSpPr>
      </xdr:nvSpPr>
      <xdr:spPr>
        <a:xfrm flipH="1">
          <a:off x="5724525" y="9972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133350</xdr:rowOff>
    </xdr:from>
    <xdr:to>
      <xdr:col>27</xdr:col>
      <xdr:colOff>0</xdr:colOff>
      <xdr:row>57</xdr:row>
      <xdr:rowOff>9525</xdr:rowOff>
    </xdr:to>
    <xdr:sp>
      <xdr:nvSpPr>
        <xdr:cNvPr id="40" name="Rectangle 44"/>
        <xdr:cNvSpPr>
          <a:spLocks/>
        </xdr:cNvSpPr>
      </xdr:nvSpPr>
      <xdr:spPr>
        <a:xfrm>
          <a:off x="5724525" y="10086975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41" name="Line 45"/>
        <xdr:cNvSpPr>
          <a:spLocks/>
        </xdr:cNvSpPr>
      </xdr:nvSpPr>
      <xdr:spPr>
        <a:xfrm flipH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104775</xdr:rowOff>
    </xdr:to>
    <xdr:sp>
      <xdr:nvSpPr>
        <xdr:cNvPr id="42" name="Line 46"/>
        <xdr:cNvSpPr>
          <a:spLocks/>
        </xdr:cNvSpPr>
      </xdr:nvSpPr>
      <xdr:spPr>
        <a:xfrm>
          <a:off x="572452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43" name="Line 47"/>
        <xdr:cNvSpPr>
          <a:spLocks/>
        </xdr:cNvSpPr>
      </xdr:nvSpPr>
      <xdr:spPr>
        <a:xfrm flipH="1" flipV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152400</xdr:rowOff>
    </xdr:from>
    <xdr:to>
      <xdr:col>27</xdr:col>
      <xdr:colOff>0</xdr:colOff>
      <xdr:row>56</xdr:row>
      <xdr:rowOff>171450</xdr:rowOff>
    </xdr:to>
    <xdr:sp>
      <xdr:nvSpPr>
        <xdr:cNvPr id="44" name="Rectangle 48"/>
        <xdr:cNvSpPr>
          <a:spLocks/>
        </xdr:cNvSpPr>
      </xdr:nvSpPr>
      <xdr:spPr>
        <a:xfrm>
          <a:off x="5724525" y="10106025"/>
          <a:ext cx="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45" name="Line 49"/>
        <xdr:cNvSpPr>
          <a:spLocks/>
        </xdr:cNvSpPr>
      </xdr:nvSpPr>
      <xdr:spPr>
        <a:xfrm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133350</xdr:rowOff>
    </xdr:from>
    <xdr:to>
      <xdr:col>27</xdr:col>
      <xdr:colOff>0</xdr:colOff>
      <xdr:row>57</xdr:row>
      <xdr:rowOff>133350</xdr:rowOff>
    </xdr:to>
    <xdr:sp>
      <xdr:nvSpPr>
        <xdr:cNvPr id="46" name="Line 50"/>
        <xdr:cNvSpPr>
          <a:spLocks/>
        </xdr:cNvSpPr>
      </xdr:nvSpPr>
      <xdr:spPr>
        <a:xfrm>
          <a:off x="5724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47" name="Line 51"/>
        <xdr:cNvSpPr>
          <a:spLocks/>
        </xdr:cNvSpPr>
      </xdr:nvSpPr>
      <xdr:spPr>
        <a:xfrm flipV="1"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48" name="Line 52"/>
        <xdr:cNvSpPr>
          <a:spLocks/>
        </xdr:cNvSpPr>
      </xdr:nvSpPr>
      <xdr:spPr>
        <a:xfrm flipV="1"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95250</xdr:rowOff>
    </xdr:to>
    <xdr:sp>
      <xdr:nvSpPr>
        <xdr:cNvPr id="49" name="Line 53"/>
        <xdr:cNvSpPr>
          <a:spLocks/>
        </xdr:cNvSpPr>
      </xdr:nvSpPr>
      <xdr:spPr>
        <a:xfrm>
          <a:off x="57245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50" name="Line 54"/>
        <xdr:cNvSpPr>
          <a:spLocks/>
        </xdr:cNvSpPr>
      </xdr:nvSpPr>
      <xdr:spPr>
        <a:xfrm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38100</xdr:rowOff>
    </xdr:to>
    <xdr:sp>
      <xdr:nvSpPr>
        <xdr:cNvPr id="51" name="Line 55"/>
        <xdr:cNvSpPr>
          <a:spLocks/>
        </xdr:cNvSpPr>
      </xdr:nvSpPr>
      <xdr:spPr>
        <a:xfrm>
          <a:off x="572452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85725</xdr:rowOff>
    </xdr:from>
    <xdr:to>
      <xdr:col>27</xdr:col>
      <xdr:colOff>0</xdr:colOff>
      <xdr:row>57</xdr:row>
      <xdr:rowOff>85725</xdr:rowOff>
    </xdr:to>
    <xdr:sp>
      <xdr:nvSpPr>
        <xdr:cNvPr id="52" name="Line 56"/>
        <xdr:cNvSpPr>
          <a:spLocks/>
        </xdr:cNvSpPr>
      </xdr:nvSpPr>
      <xdr:spPr>
        <a:xfrm>
          <a:off x="572452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3" name="Line 57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4" name="Line 58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57150</xdr:rowOff>
    </xdr:from>
    <xdr:to>
      <xdr:col>27</xdr:col>
      <xdr:colOff>0</xdr:colOff>
      <xdr:row>57</xdr:row>
      <xdr:rowOff>57150</xdr:rowOff>
    </xdr:to>
    <xdr:sp>
      <xdr:nvSpPr>
        <xdr:cNvPr id="55" name="Line 59"/>
        <xdr:cNvSpPr>
          <a:spLocks/>
        </xdr:cNvSpPr>
      </xdr:nvSpPr>
      <xdr:spPr>
        <a:xfrm>
          <a:off x="57245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6" name="Line 60"/>
        <xdr:cNvSpPr>
          <a:spLocks/>
        </xdr:cNvSpPr>
      </xdr:nvSpPr>
      <xdr:spPr>
        <a:xfrm flipH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7" name="Line 61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8" name="Line 62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9" name="Line 63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38100</xdr:rowOff>
    </xdr:to>
    <xdr:sp>
      <xdr:nvSpPr>
        <xdr:cNvPr id="60" name="Line 64"/>
        <xdr:cNvSpPr>
          <a:spLocks/>
        </xdr:cNvSpPr>
      </xdr:nvSpPr>
      <xdr:spPr>
        <a:xfrm flipH="1">
          <a:off x="5724525" y="101441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28575</xdr:rowOff>
    </xdr:from>
    <xdr:to>
      <xdr:col>27</xdr:col>
      <xdr:colOff>0</xdr:colOff>
      <xdr:row>56</xdr:row>
      <xdr:rowOff>123825</xdr:rowOff>
    </xdr:to>
    <xdr:sp>
      <xdr:nvSpPr>
        <xdr:cNvPr id="61" name="Line 65"/>
        <xdr:cNvSpPr>
          <a:spLocks/>
        </xdr:cNvSpPr>
      </xdr:nvSpPr>
      <xdr:spPr>
        <a:xfrm flipH="1">
          <a:off x="5724525" y="10163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62" name="Line 66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63" name="Line 67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64" name="Line 68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123825</xdr:rowOff>
    </xdr:to>
    <xdr:sp>
      <xdr:nvSpPr>
        <xdr:cNvPr id="65" name="Oval 69"/>
        <xdr:cNvSpPr>
          <a:spLocks/>
        </xdr:cNvSpPr>
      </xdr:nvSpPr>
      <xdr:spPr>
        <a:xfrm rot="20291916">
          <a:off x="5724525" y="101727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104775</xdr:rowOff>
    </xdr:to>
    <xdr:sp>
      <xdr:nvSpPr>
        <xdr:cNvPr id="66" name="Line 70"/>
        <xdr:cNvSpPr>
          <a:spLocks/>
        </xdr:cNvSpPr>
      </xdr:nvSpPr>
      <xdr:spPr>
        <a:xfrm flipV="1">
          <a:off x="5724525" y="10220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76200</xdr:rowOff>
    </xdr:to>
    <xdr:sp>
      <xdr:nvSpPr>
        <xdr:cNvPr id="67" name="Line 71"/>
        <xdr:cNvSpPr>
          <a:spLocks/>
        </xdr:cNvSpPr>
      </xdr:nvSpPr>
      <xdr:spPr>
        <a:xfrm flipH="1">
          <a:off x="5724525" y="101727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28575</xdr:rowOff>
    </xdr:to>
    <xdr:sp>
      <xdr:nvSpPr>
        <xdr:cNvPr id="68" name="AutoShape 72"/>
        <xdr:cNvSpPr>
          <a:spLocks/>
        </xdr:cNvSpPr>
      </xdr:nvSpPr>
      <xdr:spPr>
        <a:xfrm rot="5400000" flipV="1">
          <a:off x="5724525" y="10144125"/>
          <a:ext cx="0" cy="19050"/>
        </a:xfrm>
        <a:prstGeom prst="curvedConnector3">
          <a:avLst>
            <a:gd name="adj" fmla="val -50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85725</xdr:rowOff>
    </xdr:to>
    <xdr:sp>
      <xdr:nvSpPr>
        <xdr:cNvPr id="69" name="Line 74"/>
        <xdr:cNvSpPr>
          <a:spLocks/>
        </xdr:cNvSpPr>
      </xdr:nvSpPr>
      <xdr:spPr>
        <a:xfrm>
          <a:off x="572452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95250</xdr:rowOff>
    </xdr:from>
    <xdr:to>
      <xdr:col>27</xdr:col>
      <xdr:colOff>0</xdr:colOff>
      <xdr:row>56</xdr:row>
      <xdr:rowOff>95250</xdr:rowOff>
    </xdr:to>
    <xdr:sp>
      <xdr:nvSpPr>
        <xdr:cNvPr id="70" name="Line 75"/>
        <xdr:cNvSpPr>
          <a:spLocks/>
        </xdr:cNvSpPr>
      </xdr:nvSpPr>
      <xdr:spPr>
        <a:xfrm flipH="1">
          <a:off x="572452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55</xdr:row>
      <xdr:rowOff>57150</xdr:rowOff>
    </xdr:to>
    <xdr:sp>
      <xdr:nvSpPr>
        <xdr:cNvPr id="71" name="Line 76"/>
        <xdr:cNvSpPr>
          <a:spLocks/>
        </xdr:cNvSpPr>
      </xdr:nvSpPr>
      <xdr:spPr>
        <a:xfrm flipH="1">
          <a:off x="5724525" y="9972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57</xdr:row>
      <xdr:rowOff>9525</xdr:rowOff>
    </xdr:to>
    <xdr:sp>
      <xdr:nvSpPr>
        <xdr:cNvPr id="72" name="Rectangle 77"/>
        <xdr:cNvSpPr>
          <a:spLocks/>
        </xdr:cNvSpPr>
      </xdr:nvSpPr>
      <xdr:spPr>
        <a:xfrm>
          <a:off x="5724525" y="10048875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73" name="Line 78"/>
        <xdr:cNvSpPr>
          <a:spLocks/>
        </xdr:cNvSpPr>
      </xdr:nvSpPr>
      <xdr:spPr>
        <a:xfrm flipH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104775</xdr:rowOff>
    </xdr:to>
    <xdr:sp>
      <xdr:nvSpPr>
        <xdr:cNvPr id="74" name="Line 79"/>
        <xdr:cNvSpPr>
          <a:spLocks/>
        </xdr:cNvSpPr>
      </xdr:nvSpPr>
      <xdr:spPr>
        <a:xfrm>
          <a:off x="572452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75" name="Line 80"/>
        <xdr:cNvSpPr>
          <a:spLocks/>
        </xdr:cNvSpPr>
      </xdr:nvSpPr>
      <xdr:spPr>
        <a:xfrm flipH="1" flipV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76" name="Line 81"/>
        <xdr:cNvSpPr>
          <a:spLocks/>
        </xdr:cNvSpPr>
      </xdr:nvSpPr>
      <xdr:spPr>
        <a:xfrm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133350</xdr:rowOff>
    </xdr:from>
    <xdr:to>
      <xdr:col>27</xdr:col>
      <xdr:colOff>0</xdr:colOff>
      <xdr:row>57</xdr:row>
      <xdr:rowOff>133350</xdr:rowOff>
    </xdr:to>
    <xdr:sp>
      <xdr:nvSpPr>
        <xdr:cNvPr id="77" name="Line 82"/>
        <xdr:cNvSpPr>
          <a:spLocks/>
        </xdr:cNvSpPr>
      </xdr:nvSpPr>
      <xdr:spPr>
        <a:xfrm>
          <a:off x="5724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78" name="Line 83"/>
        <xdr:cNvSpPr>
          <a:spLocks/>
        </xdr:cNvSpPr>
      </xdr:nvSpPr>
      <xdr:spPr>
        <a:xfrm flipV="1"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38100</xdr:rowOff>
    </xdr:to>
    <xdr:sp>
      <xdr:nvSpPr>
        <xdr:cNvPr id="79" name="Line 84"/>
        <xdr:cNvSpPr>
          <a:spLocks/>
        </xdr:cNvSpPr>
      </xdr:nvSpPr>
      <xdr:spPr>
        <a:xfrm>
          <a:off x="572452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85725</xdr:rowOff>
    </xdr:from>
    <xdr:to>
      <xdr:col>27</xdr:col>
      <xdr:colOff>0</xdr:colOff>
      <xdr:row>57</xdr:row>
      <xdr:rowOff>85725</xdr:rowOff>
    </xdr:to>
    <xdr:sp>
      <xdr:nvSpPr>
        <xdr:cNvPr id="80" name="Line 85"/>
        <xdr:cNvSpPr>
          <a:spLocks/>
        </xdr:cNvSpPr>
      </xdr:nvSpPr>
      <xdr:spPr>
        <a:xfrm>
          <a:off x="572452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1" name="Line 86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2" name="Line 87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57150</xdr:rowOff>
    </xdr:from>
    <xdr:to>
      <xdr:col>27</xdr:col>
      <xdr:colOff>0</xdr:colOff>
      <xdr:row>57</xdr:row>
      <xdr:rowOff>57150</xdr:rowOff>
    </xdr:to>
    <xdr:sp>
      <xdr:nvSpPr>
        <xdr:cNvPr id="83" name="Line 88"/>
        <xdr:cNvSpPr>
          <a:spLocks/>
        </xdr:cNvSpPr>
      </xdr:nvSpPr>
      <xdr:spPr>
        <a:xfrm>
          <a:off x="57245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4" name="Line 89"/>
        <xdr:cNvSpPr>
          <a:spLocks/>
        </xdr:cNvSpPr>
      </xdr:nvSpPr>
      <xdr:spPr>
        <a:xfrm flipH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5" name="Line 90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6" name="Line 91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7" name="Line 92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8" name="Line 93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9" name="Line 94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90" name="Line 95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-par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51"/>
  </sheetPr>
  <dimension ref="A1:AK58"/>
  <sheetViews>
    <sheetView showGridLines="0" tabSelected="1" zoomScalePageLayoutView="0" workbookViewId="0" topLeftCell="A16">
      <selection activeCell="Q17" sqref="Q17"/>
    </sheetView>
  </sheetViews>
  <sheetFormatPr defaultColWidth="2.75390625" defaultRowHeight="14.25" customHeight="1"/>
  <cols>
    <col min="1" max="1" width="2.75390625" style="3" customWidth="1"/>
    <col min="2" max="2" width="3.625" style="3" customWidth="1"/>
    <col min="3" max="16384" width="2.75390625" style="3" customWidth="1"/>
  </cols>
  <sheetData>
    <row r="1" spans="1:37" ht="14.25" customHeight="1" thickBot="1">
      <c r="A1" s="1"/>
      <c r="B1" s="2"/>
      <c r="C1" s="270" t="s">
        <v>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37"/>
      <c r="AK1" s="238"/>
    </row>
    <row r="2" spans="1:37" ht="14.25" customHeight="1" thickBot="1">
      <c r="A2" s="1"/>
      <c r="B2" s="1"/>
      <c r="C2" s="272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4"/>
      <c r="AK2" s="5"/>
    </row>
    <row r="3" spans="1:37" ht="14.25" customHeight="1" thickBot="1" thickTop="1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  <c r="AK3" s="9"/>
    </row>
    <row r="4" spans="1:37" ht="14.25" customHeight="1" thickBot="1">
      <c r="A4" s="1"/>
      <c r="B4" s="1"/>
      <c r="C4" s="157" t="s">
        <v>12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9"/>
      <c r="T4" s="10"/>
      <c r="U4" s="160" t="s">
        <v>13</v>
      </c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2"/>
    </row>
    <row r="5" spans="1:37" ht="14.25" customHeight="1">
      <c r="A5" s="1"/>
      <c r="B5" s="1"/>
      <c r="C5" s="166" t="s">
        <v>14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52" t="s">
        <v>80</v>
      </c>
      <c r="P5" s="152"/>
      <c r="Q5" s="153">
        <v>0.315</v>
      </c>
      <c r="R5" s="153"/>
      <c r="S5" s="154"/>
      <c r="T5" s="10"/>
      <c r="U5" s="166" t="s">
        <v>81</v>
      </c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236" t="s">
        <v>82</v>
      </c>
      <c r="AH5" s="236"/>
      <c r="AI5" s="152">
        <v>5</v>
      </c>
      <c r="AJ5" s="152"/>
      <c r="AK5" s="231"/>
    </row>
    <row r="6" spans="1:37" ht="14.25" customHeight="1">
      <c r="A6" s="1"/>
      <c r="B6" s="1"/>
      <c r="C6" s="117" t="s">
        <v>37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99" t="s">
        <v>30</v>
      </c>
      <c r="P6" s="99"/>
      <c r="Q6" s="132">
        <v>0.032</v>
      </c>
      <c r="R6" s="132"/>
      <c r="S6" s="133"/>
      <c r="T6" s="10"/>
      <c r="U6" s="117" t="s">
        <v>28</v>
      </c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55" t="s">
        <v>29</v>
      </c>
      <c r="AH6" s="156"/>
      <c r="AI6" s="163">
        <v>3.1415</v>
      </c>
      <c r="AJ6" s="164"/>
      <c r="AK6" s="165"/>
    </row>
    <row r="7" spans="1:37" ht="14.25" customHeight="1">
      <c r="A7" s="1"/>
      <c r="B7" s="1"/>
      <c r="C7" s="117" t="s">
        <v>83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1" t="s">
        <v>84</v>
      </c>
      <c r="P7" s="131"/>
      <c r="Q7" s="132">
        <v>50</v>
      </c>
      <c r="R7" s="132"/>
      <c r="S7" s="133"/>
      <c r="T7" s="10"/>
      <c r="U7" s="117" t="s">
        <v>85</v>
      </c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31" t="s">
        <v>15</v>
      </c>
      <c r="AH7" s="131"/>
      <c r="AI7" s="99">
        <v>9.81</v>
      </c>
      <c r="AJ7" s="99"/>
      <c r="AK7" s="100"/>
    </row>
    <row r="8" spans="1:37" ht="14.25" customHeight="1">
      <c r="A8" s="1"/>
      <c r="B8" s="1"/>
      <c r="C8" s="115" t="s">
        <v>20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96" t="s">
        <v>86</v>
      </c>
      <c r="P8" s="98"/>
      <c r="Q8" s="132">
        <v>1.5</v>
      </c>
      <c r="R8" s="132"/>
      <c r="S8" s="133"/>
      <c r="T8" s="10"/>
      <c r="U8" s="117" t="s">
        <v>87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34" t="s">
        <v>88</v>
      </c>
      <c r="AH8" s="131"/>
      <c r="AI8" s="99">
        <v>1030</v>
      </c>
      <c r="AJ8" s="99"/>
      <c r="AK8" s="100"/>
    </row>
    <row r="9" spans="1:37" ht="14.25" customHeight="1">
      <c r="A9" s="1"/>
      <c r="B9" s="1"/>
      <c r="C9" s="115" t="s">
        <v>19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41" t="s">
        <v>77</v>
      </c>
      <c r="P9" s="142"/>
      <c r="Q9" s="142"/>
      <c r="R9" s="142"/>
      <c r="S9" s="143"/>
      <c r="T9" s="11"/>
      <c r="U9" s="115" t="s">
        <v>42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96" t="s">
        <v>89</v>
      </c>
      <c r="AH9" s="98"/>
      <c r="AI9" s="99">
        <v>0.8</v>
      </c>
      <c r="AJ9" s="99"/>
      <c r="AK9" s="100"/>
    </row>
    <row r="10" spans="1:37" ht="14.25" customHeight="1">
      <c r="A10" s="1"/>
      <c r="B10" s="1"/>
      <c r="C10" s="115" t="s">
        <v>90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96" t="s">
        <v>91</v>
      </c>
      <c r="P10" s="98"/>
      <c r="Q10" s="132">
        <v>2100</v>
      </c>
      <c r="R10" s="132"/>
      <c r="S10" s="133"/>
      <c r="T10" s="10"/>
      <c r="U10" s="115" t="s">
        <v>43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96" t="s">
        <v>92</v>
      </c>
      <c r="AH10" s="98"/>
      <c r="AI10" s="99">
        <v>1.4</v>
      </c>
      <c r="AJ10" s="99"/>
      <c r="AK10" s="100"/>
    </row>
    <row r="11" spans="1:37" ht="14.25" customHeight="1">
      <c r="A11" s="1"/>
      <c r="B11" s="1"/>
      <c r="C11" s="115" t="s">
        <v>17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50" t="s">
        <v>18</v>
      </c>
      <c r="P11" s="151"/>
      <c r="Q11" s="186">
        <v>1</v>
      </c>
      <c r="R11" s="187"/>
      <c r="S11" s="188"/>
      <c r="T11" s="10"/>
      <c r="U11" s="115" t="s">
        <v>44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96" t="s">
        <v>93</v>
      </c>
      <c r="AH11" s="98"/>
      <c r="AI11" s="99">
        <v>1.1</v>
      </c>
      <c r="AJ11" s="99"/>
      <c r="AK11" s="100"/>
    </row>
    <row r="12" spans="1:37" ht="14.25" customHeight="1">
      <c r="A12" s="12"/>
      <c r="B12" s="12"/>
      <c r="C12" s="115" t="s">
        <v>46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31" t="s">
        <v>94</v>
      </c>
      <c r="P12" s="131"/>
      <c r="Q12" s="132">
        <v>2.5</v>
      </c>
      <c r="R12" s="132"/>
      <c r="S12" s="133"/>
      <c r="T12" s="10"/>
      <c r="U12" s="115" t="s">
        <v>45</v>
      </c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96" t="s">
        <v>95</v>
      </c>
      <c r="AH12" s="98"/>
      <c r="AI12" s="99">
        <v>1.2</v>
      </c>
      <c r="AJ12" s="99"/>
      <c r="AK12" s="100"/>
    </row>
    <row r="13" spans="1:37" ht="14.25" customHeight="1">
      <c r="A13" s="12"/>
      <c r="B13" s="12"/>
      <c r="C13" s="115" t="s">
        <v>27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31" t="s">
        <v>96</v>
      </c>
      <c r="P13" s="131"/>
      <c r="Q13" s="132">
        <v>3.5</v>
      </c>
      <c r="R13" s="132"/>
      <c r="S13" s="133"/>
      <c r="T13" s="10"/>
      <c r="U13" s="115" t="s">
        <v>22</v>
      </c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96" t="s">
        <v>23</v>
      </c>
      <c r="AH13" s="98"/>
      <c r="AI13" s="99">
        <v>1.3</v>
      </c>
      <c r="AJ13" s="99"/>
      <c r="AK13" s="100"/>
    </row>
    <row r="14" spans="1:37" ht="14.25" customHeight="1">
      <c r="A14" s="12"/>
      <c r="B14" s="12"/>
      <c r="C14" s="115" t="s">
        <v>48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34" t="s">
        <v>47</v>
      </c>
      <c r="P14" s="135"/>
      <c r="Q14" s="137">
        <v>0.97</v>
      </c>
      <c r="R14" s="137"/>
      <c r="S14" s="138"/>
      <c r="T14" s="13"/>
      <c r="U14" s="115" t="s">
        <v>25</v>
      </c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96" t="s">
        <v>26</v>
      </c>
      <c r="AH14" s="97"/>
      <c r="AI14" s="99">
        <v>0.43</v>
      </c>
      <c r="AJ14" s="99"/>
      <c r="AK14" s="100"/>
    </row>
    <row r="15" spans="1:37" ht="14.25" customHeight="1">
      <c r="A15" s="12"/>
      <c r="B15" s="12"/>
      <c r="C15" s="115" t="s">
        <v>16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31" t="s">
        <v>97</v>
      </c>
      <c r="P15" s="144"/>
      <c r="Q15" s="126">
        <f>(Q5-Q6)*Q6*950*AI6</f>
        <v>27.026952800000004</v>
      </c>
      <c r="R15" s="127"/>
      <c r="S15" s="128"/>
      <c r="T15" s="13"/>
      <c r="U15" s="117" t="s">
        <v>38</v>
      </c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99" t="s">
        <v>39</v>
      </c>
      <c r="AH15" s="99"/>
      <c r="AI15" s="119">
        <v>250</v>
      </c>
      <c r="AJ15" s="119"/>
      <c r="AK15" s="120"/>
    </row>
    <row r="16" spans="1:37" ht="14.25" customHeight="1" thickBot="1">
      <c r="A16" s="12"/>
      <c r="B16" s="12"/>
      <c r="C16" s="121" t="s">
        <v>24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 t="s">
        <v>98</v>
      </c>
      <c r="P16" s="123"/>
      <c r="Q16" s="124">
        <v>0</v>
      </c>
      <c r="R16" s="124"/>
      <c r="S16" s="125"/>
      <c r="T16" s="13"/>
      <c r="U16" s="121" t="s">
        <v>21</v>
      </c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9" t="s">
        <v>99</v>
      </c>
      <c r="AH16" s="130"/>
      <c r="AI16" s="148">
        <v>0.75</v>
      </c>
      <c r="AJ16" s="148"/>
      <c r="AK16" s="149"/>
    </row>
    <row r="17" spans="1:37" ht="14.25" customHeight="1">
      <c r="A17" s="12"/>
      <c r="B17" s="12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5"/>
    </row>
    <row r="18" spans="1:37" ht="14.25" customHeight="1" thickBot="1">
      <c r="A18" s="12"/>
      <c r="B18" s="12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7"/>
    </row>
    <row r="19" spans="1:37" ht="14.25" customHeight="1" thickBot="1">
      <c r="A19" s="12"/>
      <c r="B19" s="12"/>
      <c r="C19" s="145" t="s">
        <v>31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7"/>
    </row>
    <row r="20" spans="1:37" ht="14.25" customHeight="1" thickBot="1">
      <c r="A20" s="12"/>
      <c r="B20" s="12"/>
      <c r="C20" s="136" t="s">
        <v>32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01" t="s">
        <v>33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104" t="s">
        <v>34</v>
      </c>
      <c r="AH20" s="105"/>
      <c r="AI20" s="106" t="s">
        <v>35</v>
      </c>
      <c r="AJ20" s="107"/>
      <c r="AK20" s="108"/>
    </row>
    <row r="21" spans="1:37" ht="14.25" customHeight="1">
      <c r="A21" s="12"/>
      <c r="B21" s="12"/>
      <c r="C21" s="109" t="s">
        <v>49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 t="s">
        <v>100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 t="s">
        <v>101</v>
      </c>
      <c r="AH21" s="112"/>
      <c r="AI21" s="113">
        <f>Q8*Q7*Q5</f>
        <v>23.625</v>
      </c>
      <c r="AJ21" s="113"/>
      <c r="AK21" s="114"/>
    </row>
    <row r="22" spans="1:37" ht="14.25" customHeight="1">
      <c r="A22" s="12"/>
      <c r="B22" s="12"/>
      <c r="C22" s="66" t="s">
        <v>50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96" t="s">
        <v>102</v>
      </c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 t="s">
        <v>103</v>
      </c>
      <c r="AH22" s="97"/>
      <c r="AI22" s="64">
        <f>Q8*AI5*Q5*AI23</f>
        <v>2.6637707741380865</v>
      </c>
      <c r="AJ22" s="64"/>
      <c r="AK22" s="65"/>
    </row>
    <row r="23" spans="1:37" ht="14.25" customHeight="1">
      <c r="A23" s="12"/>
      <c r="B23" s="12"/>
      <c r="C23" s="66" t="s">
        <v>51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97" t="s">
        <v>104</v>
      </c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 t="s">
        <v>52</v>
      </c>
      <c r="AH23" s="97"/>
      <c r="AI23" s="64">
        <f>1.5*(AI24+AI25)/(AI24+2*AI25)</f>
        <v>1.12752202079919</v>
      </c>
      <c r="AJ23" s="64"/>
      <c r="AK23" s="65"/>
    </row>
    <row r="24" spans="1:37" ht="14.25" customHeight="1">
      <c r="A24" s="12"/>
      <c r="B24" s="12"/>
      <c r="C24" s="66" t="s">
        <v>55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98" t="s">
        <v>105</v>
      </c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 t="s">
        <v>41</v>
      </c>
      <c r="AH24" s="97"/>
      <c r="AI24" s="64">
        <f>(AI15/(4*(1-AI14^2)))*(2*Q6/(Q5-Q6))^3</f>
        <v>0.8868491203374022</v>
      </c>
      <c r="AJ24" s="64"/>
      <c r="AK24" s="65"/>
    </row>
    <row r="25" spans="1:37" ht="14.25" customHeight="1">
      <c r="A25" s="12"/>
      <c r="B25" s="12"/>
      <c r="C25" s="66" t="s">
        <v>54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97" t="s">
        <v>106</v>
      </c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 t="s">
        <v>107</v>
      </c>
      <c r="AH25" s="97"/>
      <c r="AI25" s="64">
        <f>0.125*Q13</f>
        <v>0.4375</v>
      </c>
      <c r="AJ25" s="64"/>
      <c r="AK25" s="65"/>
    </row>
    <row r="26" spans="1:37" ht="14.25" customHeight="1">
      <c r="A26" s="12"/>
      <c r="B26" s="12"/>
      <c r="C26" s="66" t="s">
        <v>53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98" t="s">
        <v>108</v>
      </c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 t="s">
        <v>109</v>
      </c>
      <c r="AH26" s="98"/>
      <c r="AI26" s="64">
        <f>AI8*AI6*AI7*Q5*Q5/4/1000</f>
        <v>0.7874163211753128</v>
      </c>
      <c r="AJ26" s="64"/>
      <c r="AK26" s="65"/>
    </row>
    <row r="27" spans="1:37" ht="14.25" customHeight="1">
      <c r="A27" s="12"/>
      <c r="B27" s="12"/>
      <c r="C27" s="66" t="s">
        <v>68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96" t="s">
        <v>110</v>
      </c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 t="s">
        <v>111</v>
      </c>
      <c r="AH27" s="97"/>
      <c r="AI27" s="64">
        <f>AI9*AI26</f>
        <v>0.6299330569402503</v>
      </c>
      <c r="AJ27" s="64"/>
      <c r="AK27" s="65"/>
    </row>
    <row r="28" spans="1:37" ht="14.25" customHeight="1">
      <c r="A28" s="12"/>
      <c r="B28" s="12"/>
      <c r="C28" s="66" t="s">
        <v>69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96" t="s">
        <v>112</v>
      </c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 t="s">
        <v>113</v>
      </c>
      <c r="AH28" s="97"/>
      <c r="AI28" s="139">
        <f>AI29*AI11</f>
        <v>0.29164784766480006</v>
      </c>
      <c r="AJ28" s="139"/>
      <c r="AK28" s="140"/>
    </row>
    <row r="29" spans="1:37" ht="14.25" customHeight="1">
      <c r="A29" s="12"/>
      <c r="B29" s="12"/>
      <c r="C29" s="66" t="s">
        <v>56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97" t="s">
        <v>114</v>
      </c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 t="s">
        <v>115</v>
      </c>
      <c r="AH29" s="98"/>
      <c r="AI29" s="139">
        <f>AI7*Q15/1000</f>
        <v>0.26513440696800006</v>
      </c>
      <c r="AJ29" s="139"/>
      <c r="AK29" s="140"/>
    </row>
    <row r="30" spans="1:37" ht="14.25" customHeight="1">
      <c r="A30" s="12"/>
      <c r="B30" s="12"/>
      <c r="C30" s="183" t="s">
        <v>58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5"/>
      <c r="U30" s="97" t="s">
        <v>116</v>
      </c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6" t="s">
        <v>57</v>
      </c>
      <c r="AH30" s="98"/>
      <c r="AI30" s="64">
        <f>1/(1+2*AI25*(Q11-Q5)/(AI38*8*Q5))</f>
        <v>0.8396861080056057</v>
      </c>
      <c r="AJ30" s="64"/>
      <c r="AK30" s="65"/>
    </row>
    <row r="31" spans="1:37" ht="14.25" customHeight="1">
      <c r="A31" s="12"/>
      <c r="B31" s="12"/>
      <c r="C31" s="66" t="s">
        <v>70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96" t="s">
        <v>117</v>
      </c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 t="s">
        <v>118</v>
      </c>
      <c r="AH31" s="97"/>
      <c r="AI31" s="64">
        <f>AI12*AI32*Q5*AI23</f>
        <v>21.95053668720749</v>
      </c>
      <c r="AJ31" s="64"/>
      <c r="AK31" s="65"/>
    </row>
    <row r="32" spans="1:37" ht="14.25" customHeight="1">
      <c r="A32" s="12"/>
      <c r="B32" s="12"/>
      <c r="C32" s="66" t="s">
        <v>119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97" t="s">
        <v>120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8" t="s">
        <v>121</v>
      </c>
      <c r="AH32" s="98"/>
      <c r="AI32" s="173">
        <f>AI7*Q10*Q12*0.001</f>
        <v>51.5025</v>
      </c>
      <c r="AJ32" s="173"/>
      <c r="AK32" s="174"/>
    </row>
    <row r="33" spans="1:37" ht="14.25" customHeight="1">
      <c r="A33" s="12"/>
      <c r="B33" s="12"/>
      <c r="C33" s="66" t="s">
        <v>63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97" t="s">
        <v>122</v>
      </c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6" t="s">
        <v>59</v>
      </c>
      <c r="AH33" s="98"/>
      <c r="AI33" s="139">
        <f>1/(1+(AI25-AI34)/(AI24+0.1*AI25))</f>
        <v>0.6802132290735606</v>
      </c>
      <c r="AJ33" s="139"/>
      <c r="AK33" s="140"/>
    </row>
    <row r="34" spans="1:37" ht="14.25" customHeight="1">
      <c r="A34" s="12"/>
      <c r="B34" s="12"/>
      <c r="C34" s="66" t="s">
        <v>71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97" t="s">
        <v>123</v>
      </c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 t="s">
        <v>124</v>
      </c>
      <c r="AH34" s="97"/>
      <c r="AI34" s="139">
        <f>AI7*AI8*Q16*10^-6</f>
        <v>0</v>
      </c>
      <c r="AJ34" s="139"/>
      <c r="AK34" s="140"/>
    </row>
    <row r="35" spans="1:37" ht="14.25" customHeight="1" thickBot="1">
      <c r="A35" s="12"/>
      <c r="B35" s="12"/>
      <c r="C35" s="181" t="s">
        <v>64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76" t="s">
        <v>125</v>
      </c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 t="s">
        <v>60</v>
      </c>
      <c r="AH35" s="168"/>
      <c r="AI35" s="171">
        <f>AI16*Q14*(AI31+AI21)+AI16*Q15*(AI28-AI27)</f>
        <v>26.29908915192416</v>
      </c>
      <c r="AJ35" s="171"/>
      <c r="AK35" s="172"/>
    </row>
    <row r="36" spans="1:37" ht="14.25" customHeight="1" thickBot="1" thickTop="1">
      <c r="A36" s="12"/>
      <c r="B36" s="12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  <c r="AJ36" s="20"/>
      <c r="AK36" s="21"/>
    </row>
    <row r="37" spans="1:37" ht="14.25" customHeight="1" thickTop="1">
      <c r="A37" s="12"/>
      <c r="B37" s="12"/>
      <c r="C37" s="109" t="s">
        <v>65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 t="s">
        <v>126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1" t="s">
        <v>127</v>
      </c>
      <c r="AH37" s="175"/>
      <c r="AI37" s="177">
        <f>AI13*1000*AI35*AI33*100/(4*AI24*1000000*Q5)</f>
        <v>2.0811761913778026</v>
      </c>
      <c r="AJ37" s="177"/>
      <c r="AK37" s="178"/>
    </row>
    <row r="38" spans="1:37" ht="14.25" customHeight="1" thickBot="1">
      <c r="A38" s="12"/>
      <c r="B38" s="12"/>
      <c r="C38" s="181" t="s">
        <v>66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68" t="s">
        <v>128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 t="s">
        <v>129</v>
      </c>
      <c r="AH38" s="168"/>
      <c r="AI38" s="169">
        <f>2*(AI24*AI25)^0.5</f>
        <v>1.2457872854506318</v>
      </c>
      <c r="AJ38" s="169"/>
      <c r="AK38" s="170"/>
    </row>
    <row r="39" spans="1:37" ht="14.25" customHeight="1" thickTop="1">
      <c r="A39" s="12"/>
      <c r="B39" s="12"/>
      <c r="C39" s="1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5"/>
    </row>
    <row r="40" spans="1:37" ht="14.25" customHeight="1" thickBot="1">
      <c r="A40" s="12"/>
      <c r="B40" s="12"/>
      <c r="C40" s="22"/>
      <c r="D40" s="23"/>
      <c r="E40" s="23"/>
      <c r="F40" s="2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4"/>
      <c r="AF40" s="24"/>
      <c r="AG40" s="24"/>
      <c r="AH40" s="24"/>
      <c r="AI40" s="25"/>
      <c r="AJ40" s="25"/>
      <c r="AK40" s="26"/>
    </row>
    <row r="41" spans="1:37" ht="14.25" customHeight="1" thickBot="1">
      <c r="A41" s="27"/>
      <c r="B41" s="28"/>
      <c r="C41" s="72" t="s">
        <v>73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  <c r="T41" s="11"/>
      <c r="U41" s="72" t="s">
        <v>72</v>
      </c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</row>
    <row r="42" spans="1:37" ht="14.25" customHeight="1">
      <c r="A42" s="203" t="s">
        <v>9</v>
      </c>
      <c r="B42" s="192"/>
      <c r="C42" s="68" t="s">
        <v>130</v>
      </c>
      <c r="D42" s="69"/>
      <c r="E42" s="69"/>
      <c r="F42" s="208">
        <f>AI38</f>
        <v>1.2457872854506318</v>
      </c>
      <c r="G42" s="209"/>
      <c r="H42" s="62" t="s">
        <v>61</v>
      </c>
      <c r="I42" s="83">
        <f>(1.7*((AI35/Q5)+(0.002*10^3)))*10^-3</f>
        <v>0.1453315922484796</v>
      </c>
      <c r="J42" s="84"/>
      <c r="K42" s="212" t="s">
        <v>131</v>
      </c>
      <c r="L42" s="213"/>
      <c r="M42" s="213"/>
      <c r="N42" s="213"/>
      <c r="O42" s="213"/>
      <c r="P42" s="213"/>
      <c r="Q42" s="213"/>
      <c r="R42" s="213"/>
      <c r="S42" s="214"/>
      <c r="T42" s="11"/>
      <c r="U42" s="29"/>
      <c r="V42" s="30"/>
      <c r="W42" s="30"/>
      <c r="X42" s="75" t="s">
        <v>132</v>
      </c>
      <c r="Y42" s="76"/>
      <c r="Z42" s="76"/>
      <c r="AA42" s="78">
        <v>5</v>
      </c>
      <c r="AB42" s="79"/>
      <c r="AC42" s="62" t="s">
        <v>61</v>
      </c>
      <c r="AD42" s="83">
        <f>AI37</f>
        <v>2.0811761913778026</v>
      </c>
      <c r="AE42" s="84"/>
      <c r="AF42" s="87" t="s">
        <v>133</v>
      </c>
      <c r="AG42" s="88"/>
      <c r="AH42" s="88"/>
      <c r="AI42" s="31"/>
      <c r="AJ42" s="31"/>
      <c r="AK42" s="32"/>
    </row>
    <row r="43" spans="1:37" ht="14.25" customHeight="1" thickBot="1">
      <c r="A43" s="204"/>
      <c r="B43" s="193"/>
      <c r="C43" s="70"/>
      <c r="D43" s="71"/>
      <c r="E43" s="71"/>
      <c r="F43" s="210"/>
      <c r="G43" s="211"/>
      <c r="H43" s="63"/>
      <c r="I43" s="206"/>
      <c r="J43" s="207"/>
      <c r="K43" s="215"/>
      <c r="L43" s="215"/>
      <c r="M43" s="215"/>
      <c r="N43" s="215"/>
      <c r="O43" s="215"/>
      <c r="P43" s="215"/>
      <c r="Q43" s="215"/>
      <c r="R43" s="215"/>
      <c r="S43" s="216"/>
      <c r="T43" s="11"/>
      <c r="U43" s="33"/>
      <c r="V43" s="34"/>
      <c r="W43" s="34"/>
      <c r="X43" s="77"/>
      <c r="Y43" s="77"/>
      <c r="Z43" s="77"/>
      <c r="AA43" s="80"/>
      <c r="AB43" s="81"/>
      <c r="AC43" s="82"/>
      <c r="AD43" s="85"/>
      <c r="AE43" s="86"/>
      <c r="AF43" s="89"/>
      <c r="AG43" s="89"/>
      <c r="AH43" s="89"/>
      <c r="AI43" s="35"/>
      <c r="AJ43" s="35"/>
      <c r="AK43" s="36"/>
    </row>
    <row r="44" spans="1:37" ht="14.25" customHeight="1">
      <c r="A44" s="204"/>
      <c r="B44" s="193"/>
      <c r="C44" s="90" t="s">
        <v>62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  <c r="T44" s="11"/>
      <c r="U44" s="90" t="s">
        <v>67</v>
      </c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</row>
    <row r="45" spans="1:37" ht="14.25" customHeight="1">
      <c r="A45" s="204"/>
      <c r="B45" s="193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  <c r="T45" s="11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37" ht="14.25" customHeight="1" thickBot="1">
      <c r="A46" s="205"/>
      <c r="B46" s="194"/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5"/>
      <c r="T46" s="37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37" ht="14.25" customHeight="1">
      <c r="A47" s="204" t="s">
        <v>10</v>
      </c>
      <c r="B47" s="193"/>
      <c r="C47" s="1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5"/>
    </row>
    <row r="48" spans="1:37" ht="14.25" customHeight="1">
      <c r="A48" s="204"/>
      <c r="B48" s="193"/>
      <c r="C48" s="1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5"/>
    </row>
    <row r="49" spans="1:37" ht="14.25" customHeight="1">
      <c r="A49" s="204"/>
      <c r="B49" s="193"/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39"/>
      <c r="AJ49" s="39"/>
      <c r="AK49" s="41"/>
    </row>
    <row r="50" spans="1:37" ht="14.25" customHeight="1" thickBot="1">
      <c r="A50" s="204"/>
      <c r="B50" s="193"/>
      <c r="C50" s="42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/>
      <c r="AB50" s="48"/>
      <c r="AC50" s="48"/>
      <c r="AD50" s="52" t="s">
        <v>134</v>
      </c>
      <c r="AE50" s="48"/>
      <c r="AF50" s="48"/>
      <c r="AG50" s="49"/>
      <c r="AH50" s="46"/>
      <c r="AI50" s="50"/>
      <c r="AJ50" s="50"/>
      <c r="AK50" s="51"/>
    </row>
    <row r="51" spans="1:37" ht="14.25" customHeight="1">
      <c r="A51" s="204"/>
      <c r="B51" s="193"/>
      <c r="C51" s="179"/>
      <c r="D51" s="180"/>
      <c r="E51" s="179"/>
      <c r="F51" s="180"/>
      <c r="G51" s="179"/>
      <c r="H51" s="180"/>
      <c r="I51" s="179"/>
      <c r="J51" s="291"/>
      <c r="K51" s="292"/>
      <c r="L51" s="293"/>
      <c r="M51" s="180"/>
      <c r="N51" s="179"/>
      <c r="O51" s="180"/>
      <c r="P51" s="254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85" t="s">
        <v>8</v>
      </c>
      <c r="AB51" s="286"/>
      <c r="AC51" s="286"/>
      <c r="AD51" s="286"/>
      <c r="AE51" s="286"/>
      <c r="AF51" s="286"/>
      <c r="AG51" s="261"/>
      <c r="AH51" s="255"/>
      <c r="AI51" s="255"/>
      <c r="AJ51" s="255"/>
      <c r="AK51" s="262"/>
    </row>
    <row r="52" spans="1:37" ht="14.25" customHeight="1" thickBot="1">
      <c r="A52" s="204"/>
      <c r="B52" s="193"/>
      <c r="C52" s="265"/>
      <c r="D52" s="266"/>
      <c r="E52" s="265"/>
      <c r="F52" s="266"/>
      <c r="G52" s="265"/>
      <c r="H52" s="266"/>
      <c r="I52" s="265"/>
      <c r="J52" s="267"/>
      <c r="K52" s="268"/>
      <c r="L52" s="269"/>
      <c r="M52" s="266"/>
      <c r="N52" s="265"/>
      <c r="O52" s="266"/>
      <c r="P52" s="256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87"/>
      <c r="AB52" s="287"/>
      <c r="AC52" s="287"/>
      <c r="AD52" s="287"/>
      <c r="AE52" s="287"/>
      <c r="AF52" s="287"/>
      <c r="AG52" s="257"/>
      <c r="AH52" s="257"/>
      <c r="AI52" s="257"/>
      <c r="AJ52" s="257"/>
      <c r="AK52" s="263"/>
    </row>
    <row r="53" spans="1:37" ht="14.25" customHeight="1" thickBot="1">
      <c r="A53" s="204"/>
      <c r="B53" s="193"/>
      <c r="C53" s="201" t="s">
        <v>1</v>
      </c>
      <c r="D53" s="202"/>
      <c r="E53" s="201" t="s">
        <v>2</v>
      </c>
      <c r="F53" s="202"/>
      <c r="G53" s="201" t="s">
        <v>3</v>
      </c>
      <c r="H53" s="202"/>
      <c r="I53" s="201" t="s">
        <v>4</v>
      </c>
      <c r="J53" s="260"/>
      <c r="K53" s="289" t="s">
        <v>5</v>
      </c>
      <c r="L53" s="290"/>
      <c r="M53" s="202"/>
      <c r="N53" s="201" t="s">
        <v>0</v>
      </c>
      <c r="O53" s="202"/>
      <c r="P53" s="258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88"/>
      <c r="AB53" s="288"/>
      <c r="AC53" s="288"/>
      <c r="AD53" s="288"/>
      <c r="AE53" s="288"/>
      <c r="AF53" s="288"/>
      <c r="AG53" s="259"/>
      <c r="AH53" s="259"/>
      <c r="AI53" s="259"/>
      <c r="AJ53" s="259"/>
      <c r="AK53" s="264"/>
    </row>
    <row r="54" spans="1:37" ht="14.25" customHeight="1">
      <c r="A54" s="189" t="s">
        <v>11</v>
      </c>
      <c r="B54" s="192"/>
      <c r="C54" s="222"/>
      <c r="D54" s="223"/>
      <c r="E54" s="223"/>
      <c r="F54" s="224"/>
      <c r="G54" s="222"/>
      <c r="H54" s="223"/>
      <c r="I54" s="223"/>
      <c r="J54" s="225"/>
      <c r="K54" s="226"/>
      <c r="L54" s="227"/>
      <c r="M54" s="228"/>
      <c r="N54" s="229"/>
      <c r="O54" s="230"/>
      <c r="P54" s="239" t="s">
        <v>74</v>
      </c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1"/>
      <c r="AB54" s="248" t="s">
        <v>6</v>
      </c>
      <c r="AC54" s="249"/>
      <c r="AD54" s="249"/>
      <c r="AE54" s="248" t="s">
        <v>3</v>
      </c>
      <c r="AF54" s="249"/>
      <c r="AG54" s="250"/>
      <c r="AH54" s="249" t="s">
        <v>7</v>
      </c>
      <c r="AI54" s="249"/>
      <c r="AJ54" s="249"/>
      <c r="AK54" s="250"/>
    </row>
    <row r="55" spans="1:37" ht="14.25" customHeight="1" thickBot="1">
      <c r="A55" s="190"/>
      <c r="B55" s="193"/>
      <c r="C55" s="195"/>
      <c r="D55" s="196"/>
      <c r="E55" s="196"/>
      <c r="F55" s="197"/>
      <c r="G55" s="198"/>
      <c r="H55" s="199"/>
      <c r="I55" s="199"/>
      <c r="J55" s="200"/>
      <c r="K55" s="232"/>
      <c r="L55" s="233"/>
      <c r="M55" s="234"/>
      <c r="N55" s="220"/>
      <c r="O55" s="221"/>
      <c r="P55" s="242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4"/>
      <c r="AB55" s="251" t="s">
        <v>75</v>
      </c>
      <c r="AC55" s="252"/>
      <c r="AD55" s="252"/>
      <c r="AE55" s="251" t="s">
        <v>36</v>
      </c>
      <c r="AF55" s="252"/>
      <c r="AG55" s="253"/>
      <c r="AH55" s="252">
        <v>1</v>
      </c>
      <c r="AI55" s="252"/>
      <c r="AJ55" s="252"/>
      <c r="AK55" s="253"/>
    </row>
    <row r="56" spans="1:37" ht="14.25" customHeight="1">
      <c r="A56" s="190"/>
      <c r="B56" s="193"/>
      <c r="C56" s="195"/>
      <c r="D56" s="196"/>
      <c r="E56" s="196"/>
      <c r="F56" s="197"/>
      <c r="G56" s="198"/>
      <c r="H56" s="199"/>
      <c r="I56" s="199"/>
      <c r="J56" s="200"/>
      <c r="K56" s="217"/>
      <c r="L56" s="218"/>
      <c r="M56" s="219"/>
      <c r="N56" s="220"/>
      <c r="O56" s="221"/>
      <c r="P56" s="242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4"/>
      <c r="AB56" s="53" t="s">
        <v>79</v>
      </c>
      <c r="AC56" s="54"/>
      <c r="AD56" s="54"/>
      <c r="AE56" s="54"/>
      <c r="AF56" s="54"/>
      <c r="AG56" s="54"/>
      <c r="AH56" s="54"/>
      <c r="AI56" s="54"/>
      <c r="AJ56" s="54"/>
      <c r="AK56" s="55"/>
    </row>
    <row r="57" spans="1:37" ht="14.25" customHeight="1">
      <c r="A57" s="190"/>
      <c r="B57" s="193"/>
      <c r="C57" s="195" t="s">
        <v>76</v>
      </c>
      <c r="D57" s="196"/>
      <c r="E57" s="196"/>
      <c r="F57" s="197"/>
      <c r="G57" s="198" t="s">
        <v>78</v>
      </c>
      <c r="H57" s="199"/>
      <c r="I57" s="199"/>
      <c r="J57" s="200"/>
      <c r="K57" s="217"/>
      <c r="L57" s="218"/>
      <c r="M57" s="219"/>
      <c r="N57" s="235"/>
      <c r="O57" s="221"/>
      <c r="P57" s="242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4"/>
      <c r="AB57" s="56"/>
      <c r="AC57" s="57"/>
      <c r="AD57" s="57"/>
      <c r="AE57" s="57"/>
      <c r="AF57" s="57"/>
      <c r="AG57" s="57"/>
      <c r="AH57" s="57"/>
      <c r="AI57" s="57"/>
      <c r="AJ57" s="57"/>
      <c r="AK57" s="58"/>
    </row>
    <row r="58" spans="1:37" ht="14.25" customHeight="1" thickBot="1">
      <c r="A58" s="191"/>
      <c r="B58" s="194"/>
      <c r="C58" s="274"/>
      <c r="D58" s="275"/>
      <c r="E58" s="275"/>
      <c r="F58" s="276"/>
      <c r="G58" s="277"/>
      <c r="H58" s="278"/>
      <c r="I58" s="278"/>
      <c r="J58" s="279"/>
      <c r="K58" s="280"/>
      <c r="L58" s="281"/>
      <c r="M58" s="282"/>
      <c r="N58" s="283"/>
      <c r="O58" s="284"/>
      <c r="P58" s="245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7"/>
      <c r="AB58" s="59"/>
      <c r="AC58" s="60"/>
      <c r="AD58" s="60"/>
      <c r="AE58" s="60"/>
      <c r="AF58" s="60"/>
      <c r="AG58" s="60"/>
      <c r="AH58" s="60"/>
      <c r="AI58" s="60"/>
      <c r="AJ58" s="60"/>
      <c r="AK58" s="61"/>
    </row>
  </sheetData>
  <sheetProtection/>
  <mergeCells count="217">
    <mergeCell ref="C1:AI2"/>
    <mergeCell ref="C58:F58"/>
    <mergeCell ref="G58:J58"/>
    <mergeCell ref="K58:M58"/>
    <mergeCell ref="N58:O58"/>
    <mergeCell ref="AA51:AF53"/>
    <mergeCell ref="K53:M53"/>
    <mergeCell ref="I51:J51"/>
    <mergeCell ref="K51:M51"/>
    <mergeCell ref="N51:O51"/>
    <mergeCell ref="I53:J53"/>
    <mergeCell ref="AG51:AK53"/>
    <mergeCell ref="C52:D52"/>
    <mergeCell ref="E52:F52"/>
    <mergeCell ref="G52:H52"/>
    <mergeCell ref="I52:J52"/>
    <mergeCell ref="K52:M52"/>
    <mergeCell ref="N52:O52"/>
    <mergeCell ref="C53:D53"/>
    <mergeCell ref="G53:H53"/>
    <mergeCell ref="AJ1:AK1"/>
    <mergeCell ref="P54:AA58"/>
    <mergeCell ref="AB54:AD54"/>
    <mergeCell ref="AE54:AG54"/>
    <mergeCell ref="AH54:AK54"/>
    <mergeCell ref="AB55:AD55"/>
    <mergeCell ref="AE55:AG55"/>
    <mergeCell ref="AH55:AK55"/>
    <mergeCell ref="P51:Z53"/>
    <mergeCell ref="AI5:AK5"/>
    <mergeCell ref="K55:M55"/>
    <mergeCell ref="N55:O55"/>
    <mergeCell ref="N57:O57"/>
    <mergeCell ref="O7:P7"/>
    <mergeCell ref="K57:M57"/>
    <mergeCell ref="U5:AF5"/>
    <mergeCell ref="AG5:AH5"/>
    <mergeCell ref="U11:AF11"/>
    <mergeCell ref="K56:M56"/>
    <mergeCell ref="N56:O56"/>
    <mergeCell ref="C54:F54"/>
    <mergeCell ref="G54:J54"/>
    <mergeCell ref="K54:M54"/>
    <mergeCell ref="N54:O54"/>
    <mergeCell ref="N53:O53"/>
    <mergeCell ref="A42:A46"/>
    <mergeCell ref="B42:B46"/>
    <mergeCell ref="A47:A53"/>
    <mergeCell ref="B47:B53"/>
    <mergeCell ref="I42:J43"/>
    <mergeCell ref="F42:G43"/>
    <mergeCell ref="C44:S46"/>
    <mergeCell ref="K42:S43"/>
    <mergeCell ref="E53:F53"/>
    <mergeCell ref="A54:A58"/>
    <mergeCell ref="B54:B58"/>
    <mergeCell ref="C57:F57"/>
    <mergeCell ref="G57:J57"/>
    <mergeCell ref="C55:F55"/>
    <mergeCell ref="G55:J55"/>
    <mergeCell ref="C56:F56"/>
    <mergeCell ref="G56:J56"/>
    <mergeCell ref="O6:P6"/>
    <mergeCell ref="Q6:S6"/>
    <mergeCell ref="C38:T38"/>
    <mergeCell ref="C30:T30"/>
    <mergeCell ref="C35:T35"/>
    <mergeCell ref="C31:T31"/>
    <mergeCell ref="C32:T32"/>
    <mergeCell ref="Q11:S11"/>
    <mergeCell ref="U34:AF34"/>
    <mergeCell ref="AG34:AH34"/>
    <mergeCell ref="AI34:AK34"/>
    <mergeCell ref="C37:T37"/>
    <mergeCell ref="C51:D51"/>
    <mergeCell ref="E51:F51"/>
    <mergeCell ref="G51:H51"/>
    <mergeCell ref="U30:AF30"/>
    <mergeCell ref="AG30:AH30"/>
    <mergeCell ref="U32:AF32"/>
    <mergeCell ref="U31:AF31"/>
    <mergeCell ref="AI37:AK37"/>
    <mergeCell ref="C33:T33"/>
    <mergeCell ref="U33:AF33"/>
    <mergeCell ref="AG33:AH33"/>
    <mergeCell ref="AI33:AK33"/>
    <mergeCell ref="C34:T34"/>
    <mergeCell ref="AG31:AH31"/>
    <mergeCell ref="AI31:AK31"/>
    <mergeCell ref="AG32:AH32"/>
    <mergeCell ref="AI32:AK32"/>
    <mergeCell ref="U37:AF37"/>
    <mergeCell ref="U12:AF12"/>
    <mergeCell ref="AG12:AH12"/>
    <mergeCell ref="AG37:AH37"/>
    <mergeCell ref="U35:AF35"/>
    <mergeCell ref="AG35:AH35"/>
    <mergeCell ref="C7:N7"/>
    <mergeCell ref="C6:N6"/>
    <mergeCell ref="AI6:AK6"/>
    <mergeCell ref="C5:N5"/>
    <mergeCell ref="U38:AF38"/>
    <mergeCell ref="AG38:AH38"/>
    <mergeCell ref="AI38:AK38"/>
    <mergeCell ref="AI28:AK28"/>
    <mergeCell ref="AI35:AK35"/>
    <mergeCell ref="AI30:AK30"/>
    <mergeCell ref="Q8:S8"/>
    <mergeCell ref="U8:AF8"/>
    <mergeCell ref="U6:AF6"/>
    <mergeCell ref="AG6:AH6"/>
    <mergeCell ref="C4:S4"/>
    <mergeCell ref="U4:AK4"/>
    <mergeCell ref="U7:AF7"/>
    <mergeCell ref="AG7:AH7"/>
    <mergeCell ref="AI7:AK7"/>
    <mergeCell ref="Q7:S7"/>
    <mergeCell ref="AG9:AH9"/>
    <mergeCell ref="C10:N10"/>
    <mergeCell ref="O10:P10"/>
    <mergeCell ref="Q10:S10"/>
    <mergeCell ref="U9:AF9"/>
    <mergeCell ref="O5:P5"/>
    <mergeCell ref="Q5:S5"/>
    <mergeCell ref="AG8:AH8"/>
    <mergeCell ref="C8:N8"/>
    <mergeCell ref="O8:P8"/>
    <mergeCell ref="C11:N11"/>
    <mergeCell ref="O11:P11"/>
    <mergeCell ref="C12:N12"/>
    <mergeCell ref="O12:P12"/>
    <mergeCell ref="U10:AF10"/>
    <mergeCell ref="AG10:AH10"/>
    <mergeCell ref="Q12:S12"/>
    <mergeCell ref="C9:N9"/>
    <mergeCell ref="O9:S9"/>
    <mergeCell ref="C29:T29"/>
    <mergeCell ref="C28:T28"/>
    <mergeCell ref="O15:P15"/>
    <mergeCell ref="C19:AK19"/>
    <mergeCell ref="AI16:AK16"/>
    <mergeCell ref="AI14:AK14"/>
    <mergeCell ref="AI10:AK10"/>
    <mergeCell ref="AG28:AH28"/>
    <mergeCell ref="C25:T25"/>
    <mergeCell ref="C27:T27"/>
    <mergeCell ref="U29:AF29"/>
    <mergeCell ref="AG29:AH29"/>
    <mergeCell ref="AI29:AK29"/>
    <mergeCell ref="U27:AF27"/>
    <mergeCell ref="AG27:AH27"/>
    <mergeCell ref="AI27:AK27"/>
    <mergeCell ref="C13:N13"/>
    <mergeCell ref="O13:P13"/>
    <mergeCell ref="Q13:S13"/>
    <mergeCell ref="C14:N14"/>
    <mergeCell ref="O14:P14"/>
    <mergeCell ref="C24:T24"/>
    <mergeCell ref="C20:T20"/>
    <mergeCell ref="Q14:S14"/>
    <mergeCell ref="C15:N15"/>
    <mergeCell ref="O16:P16"/>
    <mergeCell ref="Q16:S16"/>
    <mergeCell ref="AG15:AH15"/>
    <mergeCell ref="U16:AF16"/>
    <mergeCell ref="Q15:S15"/>
    <mergeCell ref="AG16:AH16"/>
    <mergeCell ref="U23:AF23"/>
    <mergeCell ref="AG23:AH23"/>
    <mergeCell ref="AI23:AK23"/>
    <mergeCell ref="U22:AF22"/>
    <mergeCell ref="AG22:AH22"/>
    <mergeCell ref="AI8:AK8"/>
    <mergeCell ref="AG13:AH13"/>
    <mergeCell ref="AI13:AK13"/>
    <mergeCell ref="AI9:AK9"/>
    <mergeCell ref="AI12:AK12"/>
    <mergeCell ref="C21:T21"/>
    <mergeCell ref="U21:AF21"/>
    <mergeCell ref="AG21:AH21"/>
    <mergeCell ref="AI21:AK21"/>
    <mergeCell ref="U13:AF13"/>
    <mergeCell ref="U14:AF14"/>
    <mergeCell ref="U15:AF15"/>
    <mergeCell ref="AI15:AK15"/>
    <mergeCell ref="AG14:AH14"/>
    <mergeCell ref="C16:N16"/>
    <mergeCell ref="U24:AF24"/>
    <mergeCell ref="AG24:AH24"/>
    <mergeCell ref="AI24:AK24"/>
    <mergeCell ref="C26:T26"/>
    <mergeCell ref="C22:T22"/>
    <mergeCell ref="AG11:AH11"/>
    <mergeCell ref="AI11:AK11"/>
    <mergeCell ref="U20:AF20"/>
    <mergeCell ref="AG20:AH20"/>
    <mergeCell ref="AI20:AK20"/>
    <mergeCell ref="AF42:AH43"/>
    <mergeCell ref="U44:AK46"/>
    <mergeCell ref="U28:AF28"/>
    <mergeCell ref="U25:AF25"/>
    <mergeCell ref="AG25:AH25"/>
    <mergeCell ref="C41:S41"/>
    <mergeCell ref="AI26:AK26"/>
    <mergeCell ref="AI25:AK25"/>
    <mergeCell ref="U26:AF26"/>
    <mergeCell ref="AG26:AH26"/>
    <mergeCell ref="AB56:AK58"/>
    <mergeCell ref="H42:H43"/>
    <mergeCell ref="AI22:AK22"/>
    <mergeCell ref="C23:T23"/>
    <mergeCell ref="C42:E43"/>
    <mergeCell ref="U41:AK41"/>
    <mergeCell ref="X42:Z43"/>
    <mergeCell ref="AA42:AB43"/>
    <mergeCell ref="AC42:AC43"/>
    <mergeCell ref="AD42:AE43"/>
  </mergeCells>
  <conditionalFormatting sqref="N54:O54">
    <cfRule type="cellIs" priority="1" dxfId="1" operator="equal" stopIfTrue="1">
      <formula>"01.2000г."</formula>
    </cfRule>
  </conditionalFormatting>
  <conditionalFormatting sqref="AA50:AA51 P50:P51">
    <cfRule type="cellIs" priority="2" dxfId="1" operator="equal" stopIfTrue="1">
      <formula>" 1-2000"</formula>
    </cfRule>
    <cfRule type="cellIs" priority="3" dxfId="3" operator="equal" stopIfTrue="1">
      <formula>0</formula>
    </cfRule>
  </conditionalFormatting>
  <hyperlinks>
    <hyperlink ref="AD50" r:id="rId1" display="www.gas-par.narod.ru"/>
  </hyperlinks>
  <printOptions/>
  <pageMargins left="0.2362204724409449" right="0" top="0" bottom="0" header="0.5118110236220472" footer="0.5118110236220472"/>
  <pageSetup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DeadMan  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 ГА30СНАБЖЕНИЯ</dc:title>
  <dc:subject/>
  <dc:creator>KA3AK0B</dc:creator>
  <cp:keywords/>
  <dc:description>v1.0 delux</dc:description>
  <cp:lastModifiedBy>Tcoi</cp:lastModifiedBy>
  <cp:lastPrinted>2008-04-01T16:06:47Z</cp:lastPrinted>
  <dcterms:created xsi:type="dcterms:W3CDTF">1998-03-13T18:38:54Z</dcterms:created>
  <dcterms:modified xsi:type="dcterms:W3CDTF">2017-02-15T05:46:19Z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