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O19" i="1"/>
  <c r="P19" i="1"/>
  <c r="O20" i="1" s="1"/>
  <c r="P20" i="1" s="1"/>
  <c r="O21" i="1" s="1"/>
  <c r="P21" i="1" s="1"/>
  <c r="O22" i="1" s="1"/>
  <c r="P22" i="1" s="1"/>
  <c r="O23" i="1" s="1"/>
  <c r="P23" i="1" s="1"/>
  <c r="O24" i="1" s="1"/>
  <c r="P24" i="1" s="1"/>
  <c r="O25" i="1" s="1"/>
  <c r="P25" i="1" s="1"/>
  <c r="O26" i="1" s="1"/>
  <c r="P26" i="1" s="1"/>
  <c r="O27" i="1" s="1"/>
  <c r="P27" i="1" s="1"/>
  <c r="O28" i="1" s="1"/>
  <c r="P28" i="1" s="1"/>
  <c r="O29" i="1" s="1"/>
  <c r="P29" i="1" s="1"/>
  <c r="O30" i="1" s="1"/>
  <c r="P30" i="1" s="1"/>
  <c r="O31" i="1" s="1"/>
  <c r="P31" i="1" s="1"/>
  <c r="O32" i="1" s="1"/>
  <c r="P32" i="1" s="1"/>
  <c r="O33" i="1" s="1"/>
  <c r="P33" i="1" s="1"/>
  <c r="O34" i="1" s="1"/>
  <c r="P34" i="1" s="1"/>
  <c r="O35" i="1" s="1"/>
  <c r="P35" i="1" s="1"/>
  <c r="O36" i="1" s="1"/>
  <c r="P36" i="1" s="1"/>
  <c r="P18" i="1"/>
  <c r="O18" i="1"/>
  <c r="P1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J36" i="1"/>
  <c r="J35" i="1"/>
  <c r="J34" i="1"/>
  <c r="J33" i="1"/>
  <c r="J32" i="1"/>
  <c r="J31" i="1"/>
  <c r="J30" i="1"/>
  <c r="J29" i="1"/>
  <c r="J28" i="1"/>
  <c r="J27" i="1"/>
  <c r="J26" i="1"/>
  <c r="J25" i="1"/>
  <c r="AB37" i="1"/>
  <c r="W17" i="1"/>
  <c r="Y17" i="1" s="1"/>
  <c r="W18" i="1" l="1"/>
  <c r="Z17" i="1"/>
  <c r="AA17" i="1" s="1"/>
  <c r="Y18" i="1" l="1"/>
  <c r="W19" i="1"/>
  <c r="Z18" i="1"/>
  <c r="Y19" i="1" l="1"/>
  <c r="W20" i="1"/>
  <c r="Z19" i="1"/>
  <c r="AA18" i="1"/>
  <c r="Y20" i="1" l="1"/>
  <c r="Z20" i="1"/>
  <c r="W21" i="1"/>
  <c r="AA19" i="1"/>
  <c r="Y21" i="1" l="1"/>
  <c r="W22" i="1"/>
  <c r="Z21" i="1"/>
  <c r="AA20" i="1"/>
  <c r="Y22" i="1" l="1"/>
  <c r="Z22" i="1"/>
  <c r="W23" i="1"/>
  <c r="AA21" i="1"/>
  <c r="Y23" i="1" l="1"/>
  <c r="W24" i="1"/>
  <c r="Z23" i="1"/>
  <c r="AA22" i="1"/>
  <c r="Y24" i="1" l="1"/>
  <c r="Z24" i="1"/>
  <c r="W25" i="1"/>
  <c r="AA23" i="1"/>
  <c r="Y25" i="1" l="1"/>
  <c r="W26" i="1"/>
  <c r="Z25" i="1"/>
  <c r="AA24" i="1"/>
  <c r="Y26" i="1" l="1"/>
  <c r="Z26" i="1"/>
  <c r="W27" i="1"/>
  <c r="AA25" i="1"/>
  <c r="Y27" i="1" l="1"/>
  <c r="W28" i="1"/>
  <c r="Z27" i="1"/>
  <c r="AA26" i="1"/>
  <c r="Z28" i="1" l="1"/>
  <c r="Y28" i="1"/>
  <c r="AA28" i="1" s="1"/>
  <c r="W29" i="1"/>
  <c r="AA27" i="1"/>
  <c r="W30" i="1" l="1"/>
  <c r="Z29" i="1"/>
  <c r="Y29" i="1"/>
  <c r="AA29" i="1" s="1"/>
  <c r="Z30" i="1" l="1"/>
  <c r="Y30" i="1"/>
  <c r="AA30" i="1" s="1"/>
  <c r="W31" i="1"/>
  <c r="W32" i="1" l="1"/>
  <c r="Z31" i="1"/>
  <c r="Y31" i="1"/>
  <c r="AA31" i="1" s="1"/>
  <c r="Z32" i="1" l="1"/>
  <c r="Y32" i="1"/>
  <c r="AA32" i="1" s="1"/>
  <c r="W33" i="1"/>
  <c r="W34" i="1" l="1"/>
  <c r="Z33" i="1"/>
  <c r="Y33" i="1"/>
  <c r="AA33" i="1" s="1"/>
  <c r="Z34" i="1" l="1"/>
  <c r="Y34" i="1"/>
  <c r="AA34" i="1" s="1"/>
  <c r="W35" i="1"/>
  <c r="W36" i="1" l="1"/>
  <c r="Z35" i="1"/>
  <c r="Y35" i="1"/>
  <c r="AA35" i="1" s="1"/>
  <c r="Z36" i="1" l="1"/>
  <c r="Y36" i="1"/>
  <c r="Y38" i="1" l="1"/>
  <c r="AA36" i="1"/>
  <c r="J24" i="1" l="1"/>
  <c r="J23" i="1"/>
  <c r="J22" i="1"/>
  <c r="J21" i="1"/>
  <c r="J20" i="1"/>
  <c r="J19" i="1"/>
  <c r="J18" i="1"/>
  <c r="J17" i="1"/>
</calcChain>
</file>

<file path=xl/sharedStrings.xml><?xml version="1.0" encoding="utf-8"?>
<sst xmlns="http://schemas.openxmlformats.org/spreadsheetml/2006/main" count="65" uniqueCount="65">
  <si>
    <t>Номер участка</t>
  </si>
  <si>
    <t>Расчетный расход газа м/ч</t>
  </si>
  <si>
    <t>А</t>
  </si>
  <si>
    <t>А * L</t>
  </si>
  <si>
    <t>по плану</t>
  </si>
  <si>
    <t>расчетная</t>
  </si>
  <si>
    <t>в начале</t>
  </si>
  <si>
    <t>в конце</t>
  </si>
  <si>
    <t>Норм. объем ПГ4</t>
  </si>
  <si>
    <t>Норм. объем ОТ</t>
  </si>
  <si>
    <t>соответствует BAXI 31</t>
  </si>
  <si>
    <t>Участок</t>
  </si>
  <si>
    <t>Кол-во потребителей</t>
  </si>
  <si>
    <t>Сумма потребителей</t>
  </si>
  <si>
    <t>Объем газа на плиты</t>
  </si>
  <si>
    <t>Объем газа на отопление</t>
  </si>
  <si>
    <t>Объем газа общий</t>
  </si>
  <si>
    <t>Длинна участка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</si>
  <si>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</si>
  <si>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</si>
  <si>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</si>
  <si>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</si>
  <si>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</si>
  <si>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</si>
  <si>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</si>
  <si>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</si>
  <si>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</si>
  <si>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</si>
  <si>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</si>
  <si>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</si>
  <si>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</si>
  <si>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</si>
  <si>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</si>
  <si>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</si>
  <si>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</si>
  <si>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</si>
  <si>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</si>
  <si>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</si>
  <si>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м</t>
  </si>
  <si>
    <t>Итого:</t>
  </si>
  <si>
    <t>м3/ч</t>
  </si>
  <si>
    <t>20-19</t>
  </si>
  <si>
    <t>19-18</t>
  </si>
  <si>
    <t>18-17</t>
  </si>
  <si>
    <t>17-16</t>
  </si>
  <si>
    <t>16-15</t>
  </si>
  <si>
    <t>15-14</t>
  </si>
  <si>
    <t>14-13</t>
  </si>
  <si>
    <t>13-12</t>
  </si>
  <si>
    <t>11-10</t>
  </si>
  <si>
    <t>12-11</t>
  </si>
  <si>
    <t>10-9</t>
  </si>
  <si>
    <t>9-8</t>
  </si>
  <si>
    <t>8-7</t>
  </si>
  <si>
    <t>7-6</t>
  </si>
  <si>
    <t>6-5</t>
  </si>
  <si>
    <t>5-4</t>
  </si>
  <si>
    <t>4-3</t>
  </si>
  <si>
    <t>3-2</t>
  </si>
  <si>
    <t>2-1</t>
  </si>
  <si>
    <t>1-0</t>
  </si>
  <si>
    <t>Марка ПЭ трубы</t>
  </si>
  <si>
    <t>Длинна участка, м</t>
  </si>
  <si>
    <t>Давление на участке кПа</t>
  </si>
  <si>
    <t>Коэфициэнт одновременности использования плит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</si>
</sst>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2" fontId="1" fillId="0" borderId="5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86;&#1082;&#1091;&#1084;&#1077;&#1085;&#1090;&#1099;\&#1059;&#1095;&#1077;&#1073;&#1072;\4%20&#1082;&#1091;&#1088;&#1089;\&#1082;&#1091;&#1088;&#1089;&#1086;&#1074;&#1086;&#1081;%20&#1043;&#1080;&#1090;&#1077;&#1083;&#1100;&#1084;&#1072;&#1085;%20&#1057;&#1058;&#1069;-41%20&#1075;&#1089;&#1085;\&#1057;&#1084;&#1080;&#1088;&#1085;&#1086;&#1074;\&#1058;&#1072;&#1073;&#1083;&#1080;&#1094;&#1072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H13:AC42"/>
  <sheetViews>
    <sheetView tabSelected="1" topLeftCell="J14" workbookViewId="0">
      <selection activeCell="R21" sqref="R21"/>
    </sheetView>
  </sheetViews>
  <sheetFormatPr defaultRowHeight="18.75" x14ac:dyDescent="0.3"/>
  <cols>
    <col min="1" max="11" width="9.140625" style="1"/>
    <col min="12" max="12" width="13.28515625" style="1" customWidth="1"/>
    <col min="13" max="14" width="9.140625" style="1"/>
    <col min="15" max="16" width="13.140625" style="1" bestFit="1" customWidth="1"/>
    <col min="17" max="20" width="9.140625" style="1"/>
    <col min="21" max="21" width="14" style="1" customWidth="1"/>
    <col min="22" max="22" width="16.5703125" style="1" customWidth="1"/>
    <col min="23" max="23" width="17.5703125" style="1" customWidth="1"/>
    <col min="24" max="24" width="23.42578125" style="1" customWidth="1"/>
    <col min="25" max="25" width="15.85546875" style="1" customWidth="1"/>
    <col min="26" max="26" width="20.140625" style="1" customWidth="1"/>
    <col min="27" max="27" width="16.85546875" style="1" customWidth="1"/>
    <col min="28" max="28" width="18.28515625" style="1" customWidth="1"/>
    <col min="29" max="16384" width="9.140625" style="1"/>
  </cols>
  <sheetData>
    <row r="13" spans="8:28" x14ac:dyDescent="0.3">
      <c r="W13" s="1" t="s">
        <v>8</v>
      </c>
      <c r="Y13" s="14">
        <v>1.2</v>
      </c>
      <c r="Z13" s="14"/>
      <c r="AA13" s="14"/>
    </row>
    <row r="14" spans="8:28" ht="19.5" thickBot="1" x14ac:dyDescent="0.35">
      <c r="W14" s="1" t="s">
        <v>9</v>
      </c>
      <c r="Y14" s="14">
        <v>3.5</v>
      </c>
      <c r="Z14" s="1" t="s">
        <v>10</v>
      </c>
    </row>
    <row r="15" spans="8:28" ht="28.5" customHeight="1" thickTop="1" x14ac:dyDescent="0.3">
      <c r="H15" s="2" t="s">
        <v>0</v>
      </c>
      <c r="I15" s="3" t="s">
        <v>62</v>
      </c>
      <c r="J15" s="3"/>
      <c r="K15" s="3" t="s">
        <v>1</v>
      </c>
      <c r="L15" s="3" t="s">
        <v>61</v>
      </c>
      <c r="M15" s="3" t="s">
        <v>2</v>
      </c>
      <c r="N15" s="3" t="s">
        <v>3</v>
      </c>
      <c r="O15" s="3" t="s">
        <v>63</v>
      </c>
      <c r="P15" s="4"/>
    </row>
    <row r="16" spans="8:28" ht="75" x14ac:dyDescent="0.3">
      <c r="H16" s="5"/>
      <c r="I16" s="6" t="s">
        <v>4</v>
      </c>
      <c r="J16" s="6" t="s">
        <v>5</v>
      </c>
      <c r="K16" s="7"/>
      <c r="L16" s="7"/>
      <c r="M16" s="7"/>
      <c r="N16" s="7"/>
      <c r="O16" s="6" t="s">
        <v>6</v>
      </c>
      <c r="P16" s="8" t="s">
        <v>7</v>
      </c>
      <c r="U16" s="15" t="s">
        <v>11</v>
      </c>
      <c r="V16" s="15" t="s">
        <v>12</v>
      </c>
      <c r="W16" s="15" t="s">
        <v>13</v>
      </c>
      <c r="X16" s="15" t="s">
        <v>64</v>
      </c>
      <c r="Y16" s="15" t="s">
        <v>14</v>
      </c>
      <c r="Z16" s="15" t="s">
        <v>15</v>
      </c>
      <c r="AA16" s="15" t="s">
        <v>16</v>
      </c>
      <c r="AB16" s="15" t="s">
        <v>17</v>
      </c>
    </row>
    <row r="17" spans="8:29" x14ac:dyDescent="0.3">
      <c r="H17" s="17" t="s">
        <v>41</v>
      </c>
      <c r="I17" s="6">
        <v>250</v>
      </c>
      <c r="J17" s="6">
        <f t="shared" ref="J17:J36" si="0">I17+(I17*0.1)</f>
        <v>275</v>
      </c>
      <c r="K17" s="27">
        <f>AA36</f>
        <v>1160.511</v>
      </c>
      <c r="L17" s="6">
        <v>160</v>
      </c>
      <c r="M17" s="6">
        <v>340</v>
      </c>
      <c r="N17" s="6">
        <f>J17*M17/100</f>
        <v>935</v>
      </c>
      <c r="O17" s="28">
        <v>300</v>
      </c>
      <c r="P17" s="29">
        <f>SQRT(O17^2-N17)</f>
        <v>298.43759816752311</v>
      </c>
      <c r="U17" s="17" t="s">
        <v>18</v>
      </c>
      <c r="V17" s="18">
        <v>6</v>
      </c>
      <c r="W17" s="18">
        <f>V17</f>
        <v>6</v>
      </c>
      <c r="X17" s="19">
        <v>0.28000000000000003</v>
      </c>
      <c r="Y17" s="17">
        <f>W17*Y13*X17</f>
        <v>2.016</v>
      </c>
      <c r="Z17" s="17">
        <f>W17*0.85*Y14</f>
        <v>17.849999999999998</v>
      </c>
      <c r="AA17" s="17">
        <f>Y17+Z17</f>
        <v>19.866</v>
      </c>
      <c r="AB17" s="18">
        <v>96</v>
      </c>
      <c r="AC17" s="16"/>
    </row>
    <row r="18" spans="8:29" x14ac:dyDescent="0.3">
      <c r="H18" s="20" t="s">
        <v>42</v>
      </c>
      <c r="I18" s="6">
        <v>185</v>
      </c>
      <c r="J18" s="6">
        <f t="shared" si="0"/>
        <v>203.5</v>
      </c>
      <c r="K18" s="27">
        <f>AA35</f>
        <v>1141.329</v>
      </c>
      <c r="L18" s="6">
        <v>160</v>
      </c>
      <c r="M18" s="6">
        <v>330</v>
      </c>
      <c r="N18" s="6">
        <f>J18*M18/100</f>
        <v>671.55</v>
      </c>
      <c r="O18" s="28">
        <f>P17</f>
        <v>298.43759816752311</v>
      </c>
      <c r="P18" s="29">
        <f>SQRT(O18^2-N18)</f>
        <v>297.31035972532135</v>
      </c>
      <c r="U18" s="20" t="s">
        <v>19</v>
      </c>
      <c r="V18" s="18">
        <v>2</v>
      </c>
      <c r="W18" s="18">
        <f t="shared" ref="W18:W36" si="1">V18+W17</f>
        <v>8</v>
      </c>
      <c r="X18" s="19">
        <v>0.26500000000000001</v>
      </c>
      <c r="Y18" s="17">
        <f>W18*Y13*X18</f>
        <v>2.544</v>
      </c>
      <c r="Z18" s="17">
        <f>W18*0.85*Y14</f>
        <v>23.8</v>
      </c>
      <c r="AA18" s="17">
        <f t="shared" ref="AA18:AA36" si="2">Y18+Z18</f>
        <v>26.344000000000001</v>
      </c>
      <c r="AB18" s="18">
        <v>118</v>
      </c>
      <c r="AC18" s="16"/>
    </row>
    <row r="19" spans="8:29" x14ac:dyDescent="0.3">
      <c r="H19" s="20" t="s">
        <v>43</v>
      </c>
      <c r="I19" s="6">
        <v>125</v>
      </c>
      <c r="J19" s="6">
        <f t="shared" si="0"/>
        <v>137.5</v>
      </c>
      <c r="K19" s="27">
        <f>AA34</f>
        <v>1090.5862</v>
      </c>
      <c r="L19" s="6">
        <v>160</v>
      </c>
      <c r="M19" s="6">
        <v>280</v>
      </c>
      <c r="N19" s="6">
        <f>J19*M19/100</f>
        <v>385</v>
      </c>
      <c r="O19" s="28">
        <f t="shared" ref="O19:O36" si="3">P18</f>
        <v>297.31035972532135</v>
      </c>
      <c r="P19" s="29">
        <f t="shared" ref="P19:P36" si="4">SQRT(O19^2-N19)</f>
        <v>296.66218161403719</v>
      </c>
      <c r="U19" s="20" t="s">
        <v>20</v>
      </c>
      <c r="V19" s="18">
        <v>13</v>
      </c>
      <c r="W19" s="18">
        <f t="shared" si="1"/>
        <v>21</v>
      </c>
      <c r="X19" s="19">
        <v>0.23499999999999999</v>
      </c>
      <c r="Y19" s="17">
        <f>W19*Y13*X19</f>
        <v>5.9219999999999997</v>
      </c>
      <c r="Z19" s="17">
        <f>W19*0.85*Y14</f>
        <v>62.474999999999994</v>
      </c>
      <c r="AA19" s="17">
        <f t="shared" si="2"/>
        <v>68.396999999999991</v>
      </c>
      <c r="AB19" s="18">
        <v>313</v>
      </c>
      <c r="AC19" s="16"/>
    </row>
    <row r="20" spans="8:29" x14ac:dyDescent="0.3">
      <c r="H20" s="20" t="s">
        <v>44</v>
      </c>
      <c r="I20" s="6">
        <v>125</v>
      </c>
      <c r="J20" s="6">
        <f t="shared" si="0"/>
        <v>137.5</v>
      </c>
      <c r="K20" s="27">
        <f>AA33</f>
        <v>1040.1949999999999</v>
      </c>
      <c r="L20" s="6">
        <v>160</v>
      </c>
      <c r="M20" s="6">
        <v>260</v>
      </c>
      <c r="N20" s="6">
        <f>J20*M20/100</f>
        <v>357.5</v>
      </c>
      <c r="O20" s="28">
        <f t="shared" si="3"/>
        <v>296.66218161403719</v>
      </c>
      <c r="P20" s="29">
        <f t="shared" si="4"/>
        <v>296.0590312758589</v>
      </c>
      <c r="U20" s="20" t="s">
        <v>21</v>
      </c>
      <c r="V20" s="18">
        <v>10</v>
      </c>
      <c r="W20" s="18">
        <f t="shared" si="1"/>
        <v>31</v>
      </c>
      <c r="X20" s="19">
        <v>0.23100000000000001</v>
      </c>
      <c r="Y20" s="17">
        <f>W20*Y13*X20</f>
        <v>8.5931999999999995</v>
      </c>
      <c r="Z20" s="17">
        <f>W20*0.85*Y14</f>
        <v>92.224999999999994</v>
      </c>
      <c r="AA20" s="17">
        <f t="shared" si="2"/>
        <v>100.81819999999999</v>
      </c>
      <c r="AB20" s="18">
        <v>86</v>
      </c>
      <c r="AC20" s="16"/>
    </row>
    <row r="21" spans="8:29" x14ac:dyDescent="0.3">
      <c r="H21" s="20" t="s">
        <v>45</v>
      </c>
      <c r="I21" s="6">
        <v>125</v>
      </c>
      <c r="J21" s="6">
        <f t="shared" si="0"/>
        <v>137.5</v>
      </c>
      <c r="K21" s="27">
        <f>AA32</f>
        <v>992.93000000000006</v>
      </c>
      <c r="L21" s="6">
        <v>160</v>
      </c>
      <c r="M21" s="6">
        <v>260</v>
      </c>
      <c r="N21" s="6">
        <f>J21*M21/100</f>
        <v>357.5</v>
      </c>
      <c r="O21" s="28">
        <f t="shared" si="3"/>
        <v>296.0590312758589</v>
      </c>
      <c r="P21" s="29">
        <f t="shared" si="4"/>
        <v>295.45464965033125</v>
      </c>
      <c r="U21" s="20" t="s">
        <v>22</v>
      </c>
      <c r="V21" s="18">
        <v>33</v>
      </c>
      <c r="W21" s="18">
        <f t="shared" si="1"/>
        <v>64</v>
      </c>
      <c r="X21" s="19">
        <v>0.22</v>
      </c>
      <c r="Y21" s="17">
        <f>W21*Y13*X21</f>
        <v>16.896000000000001</v>
      </c>
      <c r="Z21" s="17">
        <f>W21*0.85*Y14</f>
        <v>190.4</v>
      </c>
      <c r="AA21" s="17">
        <f t="shared" si="2"/>
        <v>207.29599999999999</v>
      </c>
      <c r="AB21" s="18">
        <v>86</v>
      </c>
      <c r="AC21" s="16"/>
    </row>
    <row r="22" spans="8:29" x14ac:dyDescent="0.3">
      <c r="H22" s="21" t="s">
        <v>46</v>
      </c>
      <c r="I22" s="6">
        <v>125</v>
      </c>
      <c r="J22" s="6">
        <f t="shared" si="0"/>
        <v>137.5</v>
      </c>
      <c r="K22" s="27">
        <f>AA31</f>
        <v>948.08799999999997</v>
      </c>
      <c r="L22" s="6">
        <v>160</v>
      </c>
      <c r="M22" s="6">
        <v>240</v>
      </c>
      <c r="N22" s="6">
        <f>J22*M22/100</f>
        <v>330</v>
      </c>
      <c r="O22" s="28">
        <f t="shared" si="3"/>
        <v>295.45464965033125</v>
      </c>
      <c r="P22" s="29">
        <f t="shared" si="4"/>
        <v>294.89565951366592</v>
      </c>
      <c r="U22" s="21" t="s">
        <v>23</v>
      </c>
      <c r="V22" s="22">
        <v>39</v>
      </c>
      <c r="W22" s="18">
        <f t="shared" si="1"/>
        <v>103</v>
      </c>
      <c r="X22" s="19">
        <v>0.21</v>
      </c>
      <c r="Y22" s="17">
        <f>W22*Y13*X22</f>
        <v>25.956</v>
      </c>
      <c r="Z22" s="17">
        <f>W22*0.85*Y14</f>
        <v>306.42500000000001</v>
      </c>
      <c r="AA22" s="17">
        <f t="shared" si="2"/>
        <v>332.38100000000003</v>
      </c>
      <c r="AB22" s="22">
        <v>87</v>
      </c>
    </row>
    <row r="23" spans="8:29" x14ac:dyDescent="0.3">
      <c r="H23" s="21" t="s">
        <v>47</v>
      </c>
      <c r="I23" s="6">
        <v>150</v>
      </c>
      <c r="J23" s="6">
        <f t="shared" si="0"/>
        <v>165</v>
      </c>
      <c r="K23" s="27">
        <f>AA30</f>
        <v>900.7174</v>
      </c>
      <c r="L23" s="6">
        <v>160</v>
      </c>
      <c r="M23" s="6">
        <v>210</v>
      </c>
      <c r="N23" s="6">
        <f>J23*M23/100</f>
        <v>346.5</v>
      </c>
      <c r="O23" s="28">
        <f t="shared" si="3"/>
        <v>294.89565951366592</v>
      </c>
      <c r="P23" s="29">
        <f t="shared" si="4"/>
        <v>294.30757720452931</v>
      </c>
      <c r="U23" s="21" t="s">
        <v>24</v>
      </c>
      <c r="V23" s="22">
        <v>36</v>
      </c>
      <c r="W23" s="18">
        <f t="shared" si="1"/>
        <v>139</v>
      </c>
      <c r="X23" s="19">
        <v>0.21</v>
      </c>
      <c r="Y23" s="17">
        <f>W23*Y13*X23</f>
        <v>35.027999999999992</v>
      </c>
      <c r="Z23" s="17">
        <f>W23*0.85*Y14</f>
        <v>413.52499999999998</v>
      </c>
      <c r="AA23" s="17">
        <f t="shared" si="2"/>
        <v>448.553</v>
      </c>
      <c r="AB23" s="22">
        <v>83</v>
      </c>
    </row>
    <row r="24" spans="8:29" x14ac:dyDescent="0.3">
      <c r="H24" s="21" t="s">
        <v>48</v>
      </c>
      <c r="I24" s="6">
        <v>190</v>
      </c>
      <c r="J24" s="6">
        <f t="shared" si="0"/>
        <v>209</v>
      </c>
      <c r="K24" s="27">
        <f>AA29</f>
        <v>850.38499999999999</v>
      </c>
      <c r="L24" s="6">
        <v>160</v>
      </c>
      <c r="M24" s="6">
        <v>200</v>
      </c>
      <c r="N24" s="6">
        <f>J24*M24/100</f>
        <v>418</v>
      </c>
      <c r="O24" s="28">
        <f t="shared" si="3"/>
        <v>294.30757720452931</v>
      </c>
      <c r="P24" s="29">
        <f t="shared" si="4"/>
        <v>293.59657695552238</v>
      </c>
      <c r="U24" s="21" t="s">
        <v>25</v>
      </c>
      <c r="V24" s="22">
        <v>35</v>
      </c>
      <c r="W24" s="18">
        <f t="shared" si="1"/>
        <v>174</v>
      </c>
      <c r="X24" s="19">
        <v>0.20499999999999999</v>
      </c>
      <c r="Y24" s="17">
        <f>W24*Y13*X24</f>
        <v>42.803999999999995</v>
      </c>
      <c r="Z24" s="17">
        <f>W24*0.85*Y14</f>
        <v>517.65</v>
      </c>
      <c r="AA24" s="17">
        <f t="shared" si="2"/>
        <v>560.45399999999995</v>
      </c>
      <c r="AB24" s="22">
        <v>103</v>
      </c>
    </row>
    <row r="25" spans="8:29" x14ac:dyDescent="0.3">
      <c r="H25" s="21" t="s">
        <v>50</v>
      </c>
      <c r="I25" s="6">
        <v>700</v>
      </c>
      <c r="J25" s="6">
        <f t="shared" si="0"/>
        <v>770</v>
      </c>
      <c r="K25" s="27">
        <f>AA28</f>
        <v>808.66799999999989</v>
      </c>
      <c r="L25" s="6">
        <v>160</v>
      </c>
      <c r="M25" s="6">
        <v>160</v>
      </c>
      <c r="N25" s="6">
        <f>J25*M25/100</f>
        <v>1232</v>
      </c>
      <c r="O25" s="28">
        <f t="shared" si="3"/>
        <v>293.59657695552238</v>
      </c>
      <c r="P25" s="29">
        <f t="shared" si="4"/>
        <v>291.49090894914713</v>
      </c>
      <c r="U25" s="21" t="s">
        <v>26</v>
      </c>
      <c r="V25" s="22">
        <v>16</v>
      </c>
      <c r="W25" s="18">
        <f t="shared" si="1"/>
        <v>190</v>
      </c>
      <c r="X25" s="19">
        <v>0.2</v>
      </c>
      <c r="Y25" s="17">
        <f>W25*Y13*X25</f>
        <v>45.6</v>
      </c>
      <c r="Z25" s="17">
        <f>W25*0.85*Y14</f>
        <v>565.25</v>
      </c>
      <c r="AA25" s="17">
        <f t="shared" si="2"/>
        <v>610.85</v>
      </c>
      <c r="AB25" s="22">
        <v>40</v>
      </c>
    </row>
    <row r="26" spans="8:29" x14ac:dyDescent="0.3">
      <c r="H26" s="21" t="s">
        <v>49</v>
      </c>
      <c r="I26" s="6">
        <v>375</v>
      </c>
      <c r="J26" s="6">
        <f t="shared" si="0"/>
        <v>412.5</v>
      </c>
      <c r="K26" s="27">
        <f>AA27</f>
        <v>789.41399999999999</v>
      </c>
      <c r="L26" s="6">
        <v>110</v>
      </c>
      <c r="M26" s="6">
        <v>1000</v>
      </c>
      <c r="N26" s="6">
        <f>J26*M26/100</f>
        <v>4125</v>
      </c>
      <c r="O26" s="28">
        <f t="shared" si="3"/>
        <v>291.49090894914713</v>
      </c>
      <c r="P26" s="29">
        <f t="shared" si="4"/>
        <v>284.32718828842235</v>
      </c>
      <c r="U26" s="21" t="s">
        <v>27</v>
      </c>
      <c r="V26" s="22">
        <v>27</v>
      </c>
      <c r="W26" s="18">
        <f t="shared" si="1"/>
        <v>217</v>
      </c>
      <c r="X26" s="19">
        <v>0.2</v>
      </c>
      <c r="Y26" s="17">
        <f>W26*Y13*X26</f>
        <v>52.08</v>
      </c>
      <c r="Z26" s="17">
        <f>W26*0.85*Y14</f>
        <v>645.57499999999993</v>
      </c>
      <c r="AA26" s="17">
        <f t="shared" si="2"/>
        <v>697.65499999999997</v>
      </c>
      <c r="AB26" s="22">
        <v>110</v>
      </c>
    </row>
    <row r="27" spans="8:29" x14ac:dyDescent="0.3">
      <c r="H27" s="21" t="s">
        <v>51</v>
      </c>
      <c r="I27" s="6">
        <v>110</v>
      </c>
      <c r="J27" s="6">
        <f t="shared" si="0"/>
        <v>121</v>
      </c>
      <c r="K27" s="27">
        <f>AA26</f>
        <v>697.65499999999997</v>
      </c>
      <c r="L27" s="6">
        <v>110</v>
      </c>
      <c r="M27" s="6">
        <v>850</v>
      </c>
      <c r="N27" s="6">
        <f>J27*M27/100</f>
        <v>1028.5</v>
      </c>
      <c r="O27" s="28">
        <f t="shared" si="3"/>
        <v>284.32718828842235</v>
      </c>
      <c r="P27" s="29">
        <f t="shared" si="4"/>
        <v>282.51274307542297</v>
      </c>
      <c r="U27" s="21" t="s">
        <v>28</v>
      </c>
      <c r="V27" s="22">
        <v>29</v>
      </c>
      <c r="W27" s="18">
        <f t="shared" si="1"/>
        <v>246</v>
      </c>
      <c r="X27" s="19">
        <v>0.19500000000000001</v>
      </c>
      <c r="Y27" s="17">
        <f>W27*Y13*X27</f>
        <v>57.564</v>
      </c>
      <c r="Z27" s="17">
        <f>W27*0.85*Y14</f>
        <v>731.85</v>
      </c>
      <c r="AA27" s="17">
        <f t="shared" si="2"/>
        <v>789.41399999999999</v>
      </c>
      <c r="AB27" s="22">
        <v>375</v>
      </c>
    </row>
    <row r="28" spans="8:29" x14ac:dyDescent="0.3">
      <c r="H28" s="21" t="s">
        <v>52</v>
      </c>
      <c r="I28" s="6">
        <v>40</v>
      </c>
      <c r="J28" s="6">
        <f t="shared" si="0"/>
        <v>44</v>
      </c>
      <c r="K28" s="27">
        <f>AA25</f>
        <v>610.85</v>
      </c>
      <c r="L28" s="6">
        <v>110</v>
      </c>
      <c r="M28" s="6">
        <v>630</v>
      </c>
      <c r="N28" s="6">
        <f>J28*M28/100</f>
        <v>277.2</v>
      </c>
      <c r="O28" s="28">
        <f t="shared" si="3"/>
        <v>282.51274307542297</v>
      </c>
      <c r="P28" s="29">
        <f t="shared" si="4"/>
        <v>282.02171902178026</v>
      </c>
      <c r="U28" s="21" t="s">
        <v>29</v>
      </c>
      <c r="V28" s="22">
        <v>6</v>
      </c>
      <c r="W28" s="18">
        <f t="shared" si="1"/>
        <v>252</v>
      </c>
      <c r="X28" s="19">
        <v>0.19500000000000001</v>
      </c>
      <c r="Y28" s="17">
        <f>W28*Y13*X28</f>
        <v>58.967999999999996</v>
      </c>
      <c r="Z28" s="17">
        <f>W28*0.85*Y14</f>
        <v>749.69999999999993</v>
      </c>
      <c r="AA28" s="17">
        <f t="shared" si="2"/>
        <v>808.66799999999989</v>
      </c>
      <c r="AB28" s="22">
        <v>700</v>
      </c>
    </row>
    <row r="29" spans="8:29" x14ac:dyDescent="0.3">
      <c r="H29" s="21" t="s">
        <v>53</v>
      </c>
      <c r="I29" s="6">
        <v>103</v>
      </c>
      <c r="J29" s="6">
        <f t="shared" si="0"/>
        <v>113.3</v>
      </c>
      <c r="K29" s="27">
        <f>AA24</f>
        <v>560.45399999999995</v>
      </c>
      <c r="L29" s="6">
        <v>110</v>
      </c>
      <c r="M29" s="6">
        <v>550</v>
      </c>
      <c r="N29" s="6">
        <f>J29*M29/100</f>
        <v>623.15</v>
      </c>
      <c r="O29" s="28">
        <f t="shared" si="3"/>
        <v>282.02171902178026</v>
      </c>
      <c r="P29" s="29">
        <f t="shared" si="4"/>
        <v>280.91475575341354</v>
      </c>
      <c r="U29" s="21" t="s">
        <v>30</v>
      </c>
      <c r="V29" s="22">
        <v>13</v>
      </c>
      <c r="W29" s="18">
        <f t="shared" si="1"/>
        <v>265</v>
      </c>
      <c r="X29" s="19">
        <v>0.19500000000000001</v>
      </c>
      <c r="Y29" s="17">
        <f>W29*Y13*X29</f>
        <v>62.010000000000005</v>
      </c>
      <c r="Z29" s="17">
        <f>W29*0.85*Y14</f>
        <v>788.375</v>
      </c>
      <c r="AA29" s="17">
        <f t="shared" si="2"/>
        <v>850.38499999999999</v>
      </c>
      <c r="AB29" s="22">
        <v>190</v>
      </c>
    </row>
    <row r="30" spans="8:29" x14ac:dyDescent="0.3">
      <c r="H30" s="21" t="s">
        <v>54</v>
      </c>
      <c r="I30" s="6">
        <v>83</v>
      </c>
      <c r="J30" s="6">
        <f t="shared" si="0"/>
        <v>91.3</v>
      </c>
      <c r="K30" s="27">
        <f>AA23</f>
        <v>448.553</v>
      </c>
      <c r="L30" s="6">
        <v>110</v>
      </c>
      <c r="M30" s="6">
        <v>380</v>
      </c>
      <c r="N30" s="6">
        <f>J30*M30/100</f>
        <v>346.94</v>
      </c>
      <c r="O30" s="28">
        <f t="shared" si="3"/>
        <v>280.91475575341354</v>
      </c>
      <c r="P30" s="29">
        <f t="shared" si="4"/>
        <v>280.29655723893575</v>
      </c>
      <c r="U30" s="21" t="s">
        <v>31</v>
      </c>
      <c r="V30" s="22">
        <v>16</v>
      </c>
      <c r="W30" s="18">
        <f t="shared" si="1"/>
        <v>281</v>
      </c>
      <c r="X30" s="19">
        <v>0.192</v>
      </c>
      <c r="Y30" s="17">
        <f>W30*Y13*X30</f>
        <v>64.742400000000004</v>
      </c>
      <c r="Z30" s="17">
        <f>W30*0.85*Y14</f>
        <v>835.97500000000002</v>
      </c>
      <c r="AA30" s="17">
        <f t="shared" si="2"/>
        <v>900.7174</v>
      </c>
      <c r="AB30" s="22">
        <v>150</v>
      </c>
    </row>
    <row r="31" spans="8:29" x14ac:dyDescent="0.3">
      <c r="H31" s="21" t="s">
        <v>55</v>
      </c>
      <c r="I31" s="6">
        <v>87</v>
      </c>
      <c r="J31" s="6">
        <f t="shared" si="0"/>
        <v>95.7</v>
      </c>
      <c r="K31" s="27">
        <f>AA22</f>
        <v>332.38100000000003</v>
      </c>
      <c r="L31" s="6">
        <v>110</v>
      </c>
      <c r="M31" s="6">
        <v>200</v>
      </c>
      <c r="N31" s="6">
        <f>J31*M31/100</f>
        <v>191.4</v>
      </c>
      <c r="O31" s="28">
        <f t="shared" si="3"/>
        <v>280.29655723893575</v>
      </c>
      <c r="P31" s="29">
        <f t="shared" si="4"/>
        <v>279.95492494328437</v>
      </c>
      <c r="U31" s="21" t="s">
        <v>32</v>
      </c>
      <c r="V31" s="22">
        <v>15</v>
      </c>
      <c r="W31" s="18">
        <f t="shared" si="1"/>
        <v>296</v>
      </c>
      <c r="X31" s="19">
        <v>0.19</v>
      </c>
      <c r="Y31" s="17">
        <f>W31*Y13*X31</f>
        <v>67.488</v>
      </c>
      <c r="Z31" s="17">
        <f>W31*0.85*Y14</f>
        <v>880.6</v>
      </c>
      <c r="AA31" s="17">
        <f t="shared" si="2"/>
        <v>948.08799999999997</v>
      </c>
      <c r="AB31" s="22">
        <v>125</v>
      </c>
    </row>
    <row r="32" spans="8:29" x14ac:dyDescent="0.3">
      <c r="H32" s="21" t="s">
        <v>56</v>
      </c>
      <c r="I32" s="6">
        <v>86</v>
      </c>
      <c r="J32" s="6">
        <f t="shared" si="0"/>
        <v>94.6</v>
      </c>
      <c r="K32" s="27">
        <f>AA21</f>
        <v>207.29599999999999</v>
      </c>
      <c r="L32" s="6">
        <v>110</v>
      </c>
      <c r="M32" s="6">
        <v>120</v>
      </c>
      <c r="N32" s="6">
        <f>J32*M32/100</f>
        <v>113.52</v>
      </c>
      <c r="O32" s="28">
        <f t="shared" si="3"/>
        <v>279.95492494328437</v>
      </c>
      <c r="P32" s="29">
        <f t="shared" si="4"/>
        <v>279.75210454972449</v>
      </c>
      <c r="U32" s="21" t="s">
        <v>33</v>
      </c>
      <c r="V32" s="22">
        <v>14</v>
      </c>
      <c r="W32" s="18">
        <f t="shared" si="1"/>
        <v>310</v>
      </c>
      <c r="X32" s="19">
        <v>0.19</v>
      </c>
      <c r="Y32" s="17">
        <f>W32*Y13*X32</f>
        <v>70.680000000000007</v>
      </c>
      <c r="Z32" s="17">
        <f>W32*0.85*Y14</f>
        <v>922.25</v>
      </c>
      <c r="AA32" s="17">
        <f t="shared" si="2"/>
        <v>992.93000000000006</v>
      </c>
      <c r="AB32" s="22">
        <v>125</v>
      </c>
    </row>
    <row r="33" spans="8:29" x14ac:dyDescent="0.3">
      <c r="H33" s="21" t="s">
        <v>57</v>
      </c>
      <c r="I33" s="6">
        <v>86</v>
      </c>
      <c r="J33" s="6">
        <f t="shared" si="0"/>
        <v>94.6</v>
      </c>
      <c r="K33" s="27">
        <f>AA20</f>
        <v>100.81819999999999</v>
      </c>
      <c r="L33" s="6">
        <v>63</v>
      </c>
      <c r="M33" s="6">
        <v>560</v>
      </c>
      <c r="N33" s="6">
        <f>J33*M33/100</f>
        <v>529.76</v>
      </c>
      <c r="O33" s="28">
        <f t="shared" si="3"/>
        <v>279.75210454972449</v>
      </c>
      <c r="P33" s="29">
        <f t="shared" si="4"/>
        <v>278.80365851258119</v>
      </c>
      <c r="U33" s="21" t="s">
        <v>34</v>
      </c>
      <c r="V33" s="22">
        <v>15</v>
      </c>
      <c r="W33" s="18">
        <f t="shared" si="1"/>
        <v>325</v>
      </c>
      <c r="X33" s="19">
        <v>0.188</v>
      </c>
      <c r="Y33" s="17">
        <f>W33*Y13*X33</f>
        <v>73.319999999999993</v>
      </c>
      <c r="Z33" s="17">
        <f>W33*0.85*Y14</f>
        <v>966.875</v>
      </c>
      <c r="AA33" s="17">
        <f t="shared" si="2"/>
        <v>1040.1949999999999</v>
      </c>
      <c r="AB33" s="22">
        <v>125</v>
      </c>
    </row>
    <row r="34" spans="8:29" x14ac:dyDescent="0.3">
      <c r="H34" s="21" t="s">
        <v>58</v>
      </c>
      <c r="I34" s="6">
        <v>313</v>
      </c>
      <c r="J34" s="6">
        <f t="shared" si="0"/>
        <v>344.3</v>
      </c>
      <c r="K34" s="27">
        <f>AA19</f>
        <v>68.396999999999991</v>
      </c>
      <c r="L34" s="6">
        <v>63</v>
      </c>
      <c r="M34" s="6">
        <v>380</v>
      </c>
      <c r="N34" s="6">
        <f>J34*M34/100</f>
        <v>1308.3399999999999</v>
      </c>
      <c r="O34" s="28">
        <f t="shared" si="3"/>
        <v>278.80365851258119</v>
      </c>
      <c r="P34" s="29">
        <f t="shared" si="4"/>
        <v>276.44735484355783</v>
      </c>
      <c r="U34" s="21" t="s">
        <v>35</v>
      </c>
      <c r="V34" s="22">
        <v>16</v>
      </c>
      <c r="W34" s="18">
        <f t="shared" si="1"/>
        <v>341</v>
      </c>
      <c r="X34" s="19">
        <v>0.186</v>
      </c>
      <c r="Y34" s="17">
        <f>W34*Y13*X34</f>
        <v>76.111199999999997</v>
      </c>
      <c r="Z34" s="17">
        <f>W34*0.85*Y14</f>
        <v>1014.4749999999999</v>
      </c>
      <c r="AA34" s="17">
        <f t="shared" si="2"/>
        <v>1090.5862</v>
      </c>
      <c r="AB34" s="22">
        <v>125</v>
      </c>
    </row>
    <row r="35" spans="8:29" x14ac:dyDescent="0.3">
      <c r="H35" s="21" t="s">
        <v>59</v>
      </c>
      <c r="I35" s="6">
        <v>118</v>
      </c>
      <c r="J35" s="6">
        <f t="shared" si="0"/>
        <v>129.80000000000001</v>
      </c>
      <c r="K35" s="27">
        <f>AA18</f>
        <v>26.344000000000001</v>
      </c>
      <c r="L35" s="6">
        <v>63</v>
      </c>
      <c r="M35" s="6">
        <v>70</v>
      </c>
      <c r="N35" s="6">
        <f>J35*M35/100</f>
        <v>90.86</v>
      </c>
      <c r="O35" s="28">
        <f t="shared" si="3"/>
        <v>276.44735484355783</v>
      </c>
      <c r="P35" s="29">
        <f t="shared" si="4"/>
        <v>276.28297088311467</v>
      </c>
      <c r="U35" s="21" t="s">
        <v>36</v>
      </c>
      <c r="V35" s="22">
        <v>16</v>
      </c>
      <c r="W35" s="18">
        <f t="shared" si="1"/>
        <v>357</v>
      </c>
      <c r="X35" s="19">
        <v>0.185</v>
      </c>
      <c r="Y35" s="17">
        <f>W35*Y13*X35</f>
        <v>79.253999999999991</v>
      </c>
      <c r="Z35" s="17">
        <f>W35*0.85*Y14</f>
        <v>1062.075</v>
      </c>
      <c r="AA35" s="17">
        <f t="shared" si="2"/>
        <v>1141.329</v>
      </c>
      <c r="AB35" s="22">
        <v>185</v>
      </c>
    </row>
    <row r="36" spans="8:29" x14ac:dyDescent="0.3">
      <c r="H36" s="21" t="s">
        <v>60</v>
      </c>
      <c r="I36" s="6">
        <v>96</v>
      </c>
      <c r="J36" s="6">
        <f t="shared" si="0"/>
        <v>105.6</v>
      </c>
      <c r="K36" s="27">
        <f>AA17</f>
        <v>19.866</v>
      </c>
      <c r="L36" s="6">
        <v>63</v>
      </c>
      <c r="M36" s="6">
        <v>30</v>
      </c>
      <c r="N36" s="6">
        <f>J36*M36/100</f>
        <v>31.68</v>
      </c>
      <c r="O36" s="28">
        <f t="shared" si="3"/>
        <v>276.28297088311467</v>
      </c>
      <c r="P36" s="29">
        <f t="shared" si="4"/>
        <v>276.22563240944891</v>
      </c>
      <c r="U36" s="21" t="s">
        <v>37</v>
      </c>
      <c r="V36" s="22">
        <v>6</v>
      </c>
      <c r="W36" s="18">
        <f t="shared" si="1"/>
        <v>363</v>
      </c>
      <c r="X36" s="19">
        <v>0.185</v>
      </c>
      <c r="Y36" s="17">
        <f>W36*Y13*X36</f>
        <v>80.585999999999999</v>
      </c>
      <c r="Z36" s="17">
        <f>W36*0.85*Y14</f>
        <v>1079.925</v>
      </c>
      <c r="AA36" s="17">
        <f t="shared" si="2"/>
        <v>1160.511</v>
      </c>
      <c r="AB36" s="22">
        <v>250</v>
      </c>
    </row>
    <row r="37" spans="8:29" x14ac:dyDescent="0.3">
      <c r="H37" s="9"/>
      <c r="I37" s="6"/>
      <c r="J37" s="6"/>
      <c r="K37" s="6"/>
      <c r="L37" s="6"/>
      <c r="M37" s="6"/>
      <c r="N37" s="6"/>
      <c r="O37" s="6"/>
      <c r="P37" s="8"/>
      <c r="U37" s="13"/>
      <c r="V37" s="23"/>
      <c r="W37" s="23"/>
      <c r="X37" s="23"/>
      <c r="Y37" s="23"/>
      <c r="Z37" s="24"/>
      <c r="AA37" s="25"/>
      <c r="AB37" s="23">
        <f>SUM(AB17:AB36)</f>
        <v>3472</v>
      </c>
      <c r="AC37" s="1" t="s">
        <v>38</v>
      </c>
    </row>
    <row r="38" spans="8:29" x14ac:dyDescent="0.3">
      <c r="H38" s="9"/>
      <c r="I38" s="6"/>
      <c r="J38" s="6"/>
      <c r="K38" s="6"/>
      <c r="L38" s="6"/>
      <c r="M38" s="6"/>
      <c r="N38" s="6"/>
      <c r="O38" s="6"/>
      <c r="P38" s="8"/>
      <c r="U38" s="13"/>
      <c r="V38" s="23"/>
      <c r="W38" s="23"/>
      <c r="X38" s="23" t="s">
        <v>39</v>
      </c>
      <c r="Y38" s="26">
        <f>Y36+Z36</f>
        <v>1160.511</v>
      </c>
      <c r="Z38" s="23" t="s">
        <v>40</v>
      </c>
      <c r="AA38" s="23"/>
      <c r="AB38" s="23"/>
    </row>
    <row r="39" spans="8:29" x14ac:dyDescent="0.3">
      <c r="H39" s="9"/>
      <c r="I39" s="6"/>
      <c r="J39" s="6"/>
      <c r="K39" s="6"/>
      <c r="L39" s="6"/>
      <c r="M39" s="6"/>
      <c r="N39" s="6"/>
      <c r="O39" s="6"/>
      <c r="P39" s="8"/>
    </row>
    <row r="40" spans="8:29" x14ac:dyDescent="0.3">
      <c r="H40" s="9"/>
      <c r="I40" s="6"/>
      <c r="J40" s="6"/>
      <c r="K40" s="6"/>
      <c r="L40" s="6"/>
      <c r="M40" s="6"/>
      <c r="N40" s="6"/>
      <c r="O40" s="6"/>
      <c r="P40" s="8"/>
    </row>
    <row r="41" spans="8:29" ht="19.5" thickBot="1" x14ac:dyDescent="0.35">
      <c r="H41" s="10"/>
      <c r="I41" s="11"/>
      <c r="J41" s="11"/>
      <c r="K41" s="11"/>
      <c r="L41" s="11"/>
      <c r="M41" s="11"/>
      <c r="N41" s="11"/>
      <c r="O41" s="11"/>
      <c r="P41" s="12"/>
    </row>
    <row r="42" spans="8:29" ht="19.5" thickTop="1" x14ac:dyDescent="0.3"/>
  </sheetData>
  <mergeCells count="7">
    <mergeCell ref="H15:H16"/>
    <mergeCell ref="I15:J15"/>
    <mergeCell ref="K15:K16"/>
    <mergeCell ref="L15:L16"/>
    <mergeCell ref="M15:M16"/>
    <mergeCell ref="N15:N16"/>
    <mergeCell ref="O15:P15"/>
  </mergeCells>
  <pageMargins left="0.7" right="0.7" top="0.75" bottom="0.75" header="0.3" footer="0.3"/>
  <pageSetup paperSize="9" scale="2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2014-01-15T07:37:55Z</dcterms:modified>
</cp:coreProperties>
</file>