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  <fileRecoveryPr repairLoad="1"/>
</workbook>
</file>

<file path=xl/calcChain.xml><?xml version="1.0" encoding="utf-8"?>
<calcChain xmlns="http://schemas.openxmlformats.org/spreadsheetml/2006/main">
  <c r="AA56" i="1" l="1"/>
  <c r="AA57" i="1"/>
  <c r="AA58" i="1"/>
  <c r="AA59" i="1"/>
  <c r="AA60" i="1"/>
  <c r="AA61" i="1"/>
  <c r="AA62" i="1"/>
  <c r="AA63" i="1"/>
  <c r="AA64" i="1"/>
  <c r="AA55" i="1"/>
  <c r="AE75" i="1"/>
  <c r="M74" i="1"/>
  <c r="J74" i="1"/>
  <c r="M73" i="1"/>
  <c r="J73" i="1"/>
  <c r="M72" i="1"/>
  <c r="J72" i="1"/>
  <c r="M71" i="1"/>
  <c r="J71" i="1"/>
  <c r="M70" i="1"/>
  <c r="J70" i="1"/>
  <c r="M69" i="1"/>
  <c r="J69" i="1"/>
  <c r="M68" i="1"/>
  <c r="J68" i="1"/>
  <c r="M67" i="1"/>
  <c r="J67" i="1"/>
  <c r="M66" i="1"/>
  <c r="J66" i="1"/>
  <c r="M65" i="1"/>
  <c r="J65" i="1"/>
  <c r="M64" i="1"/>
  <c r="J64" i="1"/>
  <c r="M63" i="1"/>
  <c r="J63" i="1"/>
  <c r="M62" i="1"/>
  <c r="J62" i="1"/>
  <c r="M61" i="1"/>
  <c r="J61" i="1"/>
  <c r="M60" i="1"/>
  <c r="J60" i="1"/>
  <c r="M59" i="1"/>
  <c r="J59" i="1"/>
  <c r="M58" i="1"/>
  <c r="J58" i="1"/>
  <c r="M57" i="1"/>
  <c r="J57" i="1"/>
  <c r="M56" i="1"/>
  <c r="J56" i="1"/>
  <c r="Z55" i="1"/>
  <c r="AC55" i="1" s="1"/>
  <c r="M55" i="1"/>
  <c r="J55" i="1"/>
  <c r="AB55" i="1" l="1"/>
  <c r="AD55" i="1" s="1"/>
  <c r="K74" i="1" s="1"/>
  <c r="N74" i="1" s="1"/>
  <c r="O74" i="1" s="1"/>
  <c r="P74" i="1" s="1"/>
  <c r="Q74" i="1" s="1"/>
  <c r="Z56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17" i="1"/>
  <c r="AC56" i="1" l="1"/>
  <c r="Z57" i="1"/>
  <c r="AB56" i="1"/>
  <c r="AD56" i="1" s="1"/>
  <c r="K73" i="1" s="1"/>
  <c r="N73" i="1" s="1"/>
  <c r="O73" i="1" s="1"/>
  <c r="P73" i="1" s="1"/>
  <c r="Q73" i="1" s="1"/>
  <c r="J36" i="1"/>
  <c r="J35" i="1"/>
  <c r="J34" i="1"/>
  <c r="J33" i="1"/>
  <c r="J32" i="1"/>
  <c r="J31" i="1"/>
  <c r="J30" i="1"/>
  <c r="J29" i="1"/>
  <c r="J28" i="1"/>
  <c r="J27" i="1"/>
  <c r="J26" i="1"/>
  <c r="J25" i="1"/>
  <c r="AE37" i="1"/>
  <c r="Z17" i="1"/>
  <c r="AB17" i="1" s="1"/>
  <c r="Z58" i="1" l="1"/>
  <c r="AB57" i="1"/>
  <c r="AC57" i="1"/>
  <c r="Z18" i="1"/>
  <c r="AC17" i="1"/>
  <c r="AD17" i="1" s="1"/>
  <c r="K36" i="1" s="1"/>
  <c r="AD57" i="1" l="1"/>
  <c r="K72" i="1" s="1"/>
  <c r="N72" i="1" s="1"/>
  <c r="O72" i="1" s="1"/>
  <c r="P72" i="1" s="1"/>
  <c r="Q72" i="1" s="1"/>
  <c r="Z59" i="1"/>
  <c r="AC58" i="1"/>
  <c r="AB58" i="1"/>
  <c r="N36" i="1"/>
  <c r="O36" i="1" s="1"/>
  <c r="P36" i="1" s="1"/>
  <c r="Q36" i="1" s="1"/>
  <c r="AB18" i="1"/>
  <c r="Z19" i="1"/>
  <c r="AC18" i="1"/>
  <c r="AD58" i="1" l="1"/>
  <c r="K71" i="1" s="1"/>
  <c r="N71" i="1" s="1"/>
  <c r="O71" i="1" s="1"/>
  <c r="P71" i="1" s="1"/>
  <c r="Q71" i="1" s="1"/>
  <c r="AC59" i="1"/>
  <c r="AB59" i="1"/>
  <c r="AD59" i="1" s="1"/>
  <c r="K70" i="1" s="1"/>
  <c r="N70" i="1" s="1"/>
  <c r="O70" i="1" s="1"/>
  <c r="P70" i="1" s="1"/>
  <c r="Q70" i="1" s="1"/>
  <c r="Z60" i="1"/>
  <c r="AB19" i="1"/>
  <c r="Z20" i="1"/>
  <c r="AC19" i="1"/>
  <c r="AD18" i="1"/>
  <c r="K35" i="1" s="1"/>
  <c r="AC60" i="1" l="1"/>
  <c r="Z61" i="1"/>
  <c r="AB60" i="1"/>
  <c r="AD60" i="1" s="1"/>
  <c r="K69" i="1" s="1"/>
  <c r="N69" i="1" s="1"/>
  <c r="O69" i="1" s="1"/>
  <c r="P69" i="1" s="1"/>
  <c r="Q69" i="1" s="1"/>
  <c r="N35" i="1"/>
  <c r="O35" i="1" s="1"/>
  <c r="P35" i="1" s="1"/>
  <c r="Q35" i="1" s="1"/>
  <c r="AB20" i="1"/>
  <c r="AC20" i="1"/>
  <c r="Z21" i="1"/>
  <c r="AD19" i="1"/>
  <c r="K34" i="1" s="1"/>
  <c r="Z62" i="1" l="1"/>
  <c r="AB61" i="1"/>
  <c r="AC61" i="1"/>
  <c r="N34" i="1"/>
  <c r="O34" i="1" s="1"/>
  <c r="P34" i="1" s="1"/>
  <c r="Q34" i="1" s="1"/>
  <c r="AB21" i="1"/>
  <c r="Z22" i="1"/>
  <c r="AC21" i="1"/>
  <c r="AD20" i="1"/>
  <c r="K33" i="1" s="1"/>
  <c r="AD61" i="1" l="1"/>
  <c r="K68" i="1" s="1"/>
  <c r="N68" i="1" s="1"/>
  <c r="O68" i="1" s="1"/>
  <c r="P68" i="1" s="1"/>
  <c r="Q68" i="1" s="1"/>
  <c r="AB62" i="1"/>
  <c r="AD62" i="1" s="1"/>
  <c r="K67" i="1" s="1"/>
  <c r="N67" i="1" s="1"/>
  <c r="O67" i="1" s="1"/>
  <c r="P67" i="1" s="1"/>
  <c r="Q67" i="1" s="1"/>
  <c r="Z63" i="1"/>
  <c r="AC62" i="1"/>
  <c r="N33" i="1"/>
  <c r="O33" i="1" s="1"/>
  <c r="P33" i="1" s="1"/>
  <c r="Q33" i="1" s="1"/>
  <c r="AB22" i="1"/>
  <c r="AC22" i="1"/>
  <c r="Z23" i="1"/>
  <c r="AD21" i="1"/>
  <c r="K32" i="1" s="1"/>
  <c r="AC63" i="1" l="1"/>
  <c r="AB63" i="1"/>
  <c r="AD63" i="1" s="1"/>
  <c r="K66" i="1" s="1"/>
  <c r="N66" i="1" s="1"/>
  <c r="O66" i="1" s="1"/>
  <c r="P66" i="1" s="1"/>
  <c r="Q66" i="1" s="1"/>
  <c r="Z64" i="1"/>
  <c r="N32" i="1"/>
  <c r="O32" i="1" s="1"/>
  <c r="P32" i="1" s="1"/>
  <c r="Q32" i="1" s="1"/>
  <c r="AB23" i="1"/>
  <c r="Z24" i="1"/>
  <c r="AC23" i="1"/>
  <c r="AD22" i="1"/>
  <c r="K31" i="1" s="1"/>
  <c r="AC64" i="1" l="1"/>
  <c r="Z65" i="1"/>
  <c r="AB64" i="1"/>
  <c r="AD64" i="1" s="1"/>
  <c r="K65" i="1" s="1"/>
  <c r="N65" i="1" s="1"/>
  <c r="O65" i="1" s="1"/>
  <c r="P65" i="1" s="1"/>
  <c r="Q65" i="1" s="1"/>
  <c r="N31" i="1"/>
  <c r="O31" i="1" s="1"/>
  <c r="P31" i="1" s="1"/>
  <c r="Q31" i="1" s="1"/>
  <c r="AB24" i="1"/>
  <c r="AC24" i="1"/>
  <c r="Z25" i="1"/>
  <c r="AD23" i="1"/>
  <c r="K30" i="1" s="1"/>
  <c r="Z66" i="1" l="1"/>
  <c r="AB65" i="1"/>
  <c r="AC65" i="1"/>
  <c r="N30" i="1"/>
  <c r="O30" i="1" s="1"/>
  <c r="P30" i="1" s="1"/>
  <c r="Q30" i="1" s="1"/>
  <c r="AB25" i="1"/>
  <c r="Z26" i="1"/>
  <c r="AC25" i="1"/>
  <c r="AD24" i="1"/>
  <c r="K29" i="1" s="1"/>
  <c r="AD65" i="1" l="1"/>
  <c r="K64" i="1" s="1"/>
  <c r="N64" i="1" s="1"/>
  <c r="O64" i="1" s="1"/>
  <c r="P64" i="1" s="1"/>
  <c r="Q64" i="1" s="1"/>
  <c r="AC66" i="1"/>
  <c r="AB66" i="1"/>
  <c r="AD66" i="1" s="1"/>
  <c r="K63" i="1" s="1"/>
  <c r="N63" i="1" s="1"/>
  <c r="O63" i="1" s="1"/>
  <c r="P63" i="1" s="1"/>
  <c r="Q63" i="1" s="1"/>
  <c r="Z67" i="1"/>
  <c r="N29" i="1"/>
  <c r="O29" i="1" s="1"/>
  <c r="P29" i="1" s="1"/>
  <c r="Q29" i="1" s="1"/>
  <c r="AB26" i="1"/>
  <c r="AC26" i="1"/>
  <c r="Z27" i="1"/>
  <c r="AD25" i="1"/>
  <c r="K28" i="1" s="1"/>
  <c r="Z68" i="1" l="1"/>
  <c r="AB67" i="1"/>
  <c r="AC67" i="1"/>
  <c r="N28" i="1"/>
  <c r="O28" i="1" s="1"/>
  <c r="P28" i="1" s="1"/>
  <c r="Q28" i="1" s="1"/>
  <c r="AB27" i="1"/>
  <c r="Z28" i="1"/>
  <c r="AC27" i="1"/>
  <c r="AD26" i="1"/>
  <c r="K27" i="1" s="1"/>
  <c r="AD67" i="1" l="1"/>
  <c r="K62" i="1" s="1"/>
  <c r="N62" i="1" s="1"/>
  <c r="O62" i="1" s="1"/>
  <c r="P62" i="1" s="1"/>
  <c r="Q62" i="1" s="1"/>
  <c r="AC68" i="1"/>
  <c r="Z69" i="1"/>
  <c r="AB68" i="1"/>
  <c r="N27" i="1"/>
  <c r="O27" i="1" s="1"/>
  <c r="P27" i="1" s="1"/>
  <c r="Q27" i="1" s="1"/>
  <c r="AC28" i="1"/>
  <c r="AB28" i="1"/>
  <c r="Z29" i="1"/>
  <c r="AD27" i="1"/>
  <c r="K26" i="1" s="1"/>
  <c r="AD68" i="1" l="1"/>
  <c r="K61" i="1" s="1"/>
  <c r="N61" i="1" s="1"/>
  <c r="O61" i="1" s="1"/>
  <c r="P61" i="1" s="1"/>
  <c r="Q61" i="1" s="1"/>
  <c r="Z70" i="1"/>
  <c r="AB69" i="1"/>
  <c r="AD69" i="1" s="1"/>
  <c r="K60" i="1" s="1"/>
  <c r="N60" i="1" s="1"/>
  <c r="O60" i="1" s="1"/>
  <c r="P60" i="1" s="1"/>
  <c r="Q60" i="1" s="1"/>
  <c r="AC69" i="1"/>
  <c r="N26" i="1"/>
  <c r="O26" i="1" s="1"/>
  <c r="P26" i="1" s="1"/>
  <c r="Q26" i="1" s="1"/>
  <c r="AD28" i="1"/>
  <c r="K25" i="1" s="1"/>
  <c r="Z30" i="1"/>
  <c r="AC29" i="1"/>
  <c r="AB29" i="1"/>
  <c r="AC70" i="1" l="1"/>
  <c r="AB70" i="1"/>
  <c r="AD70" i="1" s="1"/>
  <c r="K59" i="1" s="1"/>
  <c r="N59" i="1" s="1"/>
  <c r="O59" i="1" s="1"/>
  <c r="P59" i="1" s="1"/>
  <c r="Q59" i="1" s="1"/>
  <c r="Z71" i="1"/>
  <c r="N25" i="1"/>
  <c r="O25" i="1" s="1"/>
  <c r="P25" i="1" s="1"/>
  <c r="Q25" i="1" s="1"/>
  <c r="AD29" i="1"/>
  <c r="K24" i="1" s="1"/>
  <c r="AC30" i="1"/>
  <c r="AB30" i="1"/>
  <c r="Z31" i="1"/>
  <c r="Z72" i="1" l="1"/>
  <c r="AB71" i="1"/>
  <c r="AC71" i="1"/>
  <c r="AD30" i="1"/>
  <c r="K23" i="1" s="1"/>
  <c r="N23" i="1"/>
  <c r="O23" i="1" s="1"/>
  <c r="P23" i="1" s="1"/>
  <c r="Q23" i="1" s="1"/>
  <c r="O24" i="1"/>
  <c r="P24" i="1" s="1"/>
  <c r="Q24" i="1" s="1"/>
  <c r="N24" i="1"/>
  <c r="Z32" i="1"/>
  <c r="AC31" i="1"/>
  <c r="AB31" i="1"/>
  <c r="AD31" i="1" s="1"/>
  <c r="K22" i="1" s="1"/>
  <c r="AD71" i="1" l="1"/>
  <c r="K58" i="1" s="1"/>
  <c r="N58" i="1" s="1"/>
  <c r="O58" i="1" s="1"/>
  <c r="P58" i="1" s="1"/>
  <c r="Q58" i="1" s="1"/>
  <c r="AC72" i="1"/>
  <c r="Z73" i="1"/>
  <c r="AB72" i="1"/>
  <c r="N22" i="1"/>
  <c r="O22" i="1" s="1"/>
  <c r="P22" i="1" s="1"/>
  <c r="Q22" i="1" s="1"/>
  <c r="AC32" i="1"/>
  <c r="AB32" i="1"/>
  <c r="Z33" i="1"/>
  <c r="AD72" i="1" l="1"/>
  <c r="K57" i="1" s="1"/>
  <c r="N57" i="1" s="1"/>
  <c r="O57" i="1" s="1"/>
  <c r="P57" i="1" s="1"/>
  <c r="Q57" i="1" s="1"/>
  <c r="Z74" i="1"/>
  <c r="AB73" i="1"/>
  <c r="AC73" i="1"/>
  <c r="AD32" i="1"/>
  <c r="K21" i="1" s="1"/>
  <c r="Z34" i="1"/>
  <c r="AC33" i="1"/>
  <c r="AB33" i="1"/>
  <c r="AD73" i="1" l="1"/>
  <c r="K56" i="1" s="1"/>
  <c r="N56" i="1" s="1"/>
  <c r="O56" i="1" s="1"/>
  <c r="P56" i="1" s="1"/>
  <c r="Q56" i="1" s="1"/>
  <c r="AC74" i="1"/>
  <c r="AB74" i="1"/>
  <c r="N21" i="1"/>
  <c r="O21" i="1" s="1"/>
  <c r="P21" i="1" s="1"/>
  <c r="Q21" i="1" s="1"/>
  <c r="AD33" i="1"/>
  <c r="K20" i="1" s="1"/>
  <c r="AC34" i="1"/>
  <c r="AB34" i="1"/>
  <c r="Z35" i="1"/>
  <c r="AD74" i="1" l="1"/>
  <c r="K55" i="1" s="1"/>
  <c r="N55" i="1" s="1"/>
  <c r="O55" i="1" s="1"/>
  <c r="P55" i="1" s="1"/>
  <c r="Q55" i="1" s="1"/>
  <c r="S55" i="1" s="1"/>
  <c r="R56" i="1" s="1"/>
  <c r="S56" i="1" s="1"/>
  <c r="R57" i="1" s="1"/>
  <c r="S57" i="1" s="1"/>
  <c r="R58" i="1" s="1"/>
  <c r="S58" i="1" s="1"/>
  <c r="R59" i="1" s="1"/>
  <c r="S59" i="1" s="1"/>
  <c r="R60" i="1" s="1"/>
  <c r="S60" i="1" s="1"/>
  <c r="R61" i="1" s="1"/>
  <c r="S61" i="1" s="1"/>
  <c r="R62" i="1" s="1"/>
  <c r="S62" i="1" s="1"/>
  <c r="R63" i="1" s="1"/>
  <c r="S63" i="1" s="1"/>
  <c r="R64" i="1" s="1"/>
  <c r="S64" i="1" s="1"/>
  <c r="R65" i="1" s="1"/>
  <c r="S65" i="1" s="1"/>
  <c r="R66" i="1" s="1"/>
  <c r="S66" i="1" s="1"/>
  <c r="R67" i="1" s="1"/>
  <c r="S67" i="1" s="1"/>
  <c r="R68" i="1" s="1"/>
  <c r="S68" i="1" s="1"/>
  <c r="R69" i="1" s="1"/>
  <c r="S69" i="1" s="1"/>
  <c r="R70" i="1" s="1"/>
  <c r="S70" i="1" s="1"/>
  <c r="R71" i="1" s="1"/>
  <c r="S71" i="1" s="1"/>
  <c r="R72" i="1" s="1"/>
  <c r="S72" i="1" s="1"/>
  <c r="R73" i="1" s="1"/>
  <c r="S73" i="1" s="1"/>
  <c r="R74" i="1" s="1"/>
  <c r="S74" i="1" s="1"/>
  <c r="AB76" i="1"/>
  <c r="N20" i="1"/>
  <c r="O20" i="1" s="1"/>
  <c r="P20" i="1" s="1"/>
  <c r="Q20" i="1" s="1"/>
  <c r="AD34" i="1"/>
  <c r="K19" i="1" s="1"/>
  <c r="Z36" i="1"/>
  <c r="AC35" i="1"/>
  <c r="AB35" i="1"/>
  <c r="N19" i="1" l="1"/>
  <c r="O19" i="1" s="1"/>
  <c r="P19" i="1" s="1"/>
  <c r="Q19" i="1" s="1"/>
  <c r="AD35" i="1"/>
  <c r="K18" i="1" s="1"/>
  <c r="AC36" i="1"/>
  <c r="AB36" i="1"/>
  <c r="N18" i="1" l="1"/>
  <c r="O18" i="1" s="1"/>
  <c r="P18" i="1" s="1"/>
  <c r="Q18" i="1" s="1"/>
  <c r="AB38" i="1"/>
  <c r="AD36" i="1"/>
  <c r="K17" i="1" s="1"/>
  <c r="N17" i="1" l="1"/>
  <c r="O17" i="1" s="1"/>
  <c r="P17" i="1" s="1"/>
  <c r="Q17" i="1" s="1"/>
  <c r="J24" i="1"/>
  <c r="J23" i="1"/>
  <c r="J22" i="1"/>
  <c r="J21" i="1"/>
  <c r="J20" i="1"/>
  <c r="J19" i="1"/>
  <c r="J18" i="1"/>
  <c r="J17" i="1"/>
  <c r="S17" i="1" l="1"/>
  <c r="R18" i="1" s="1"/>
  <c r="S18" i="1" l="1"/>
  <c r="R19" i="1" s="1"/>
  <c r="S19" i="1" s="1"/>
  <c r="R20" i="1" s="1"/>
  <c r="S20" i="1" s="1"/>
  <c r="R21" i="1" s="1"/>
  <c r="S21" i="1" l="1"/>
  <c r="R22" i="1" s="1"/>
  <c r="S22" i="1" l="1"/>
  <c r="R23" i="1" s="1"/>
  <c r="S23" i="1" l="1"/>
  <c r="R24" i="1" s="1"/>
  <c r="S24" i="1" l="1"/>
  <c r="R25" i="1" s="1"/>
  <c r="S25" i="1" l="1"/>
  <c r="R26" i="1" s="1"/>
  <c r="S26" i="1" l="1"/>
  <c r="R27" i="1" s="1"/>
  <c r="S27" i="1" l="1"/>
  <c r="R28" i="1" s="1"/>
  <c r="S28" i="1" l="1"/>
  <c r="R29" i="1" s="1"/>
  <c r="S29" i="1" l="1"/>
  <c r="R30" i="1" s="1"/>
  <c r="S30" i="1" l="1"/>
  <c r="R31" i="1" s="1"/>
  <c r="S31" i="1" l="1"/>
  <c r="R32" i="1" s="1"/>
  <c r="S32" i="1" l="1"/>
  <c r="R33" i="1" s="1"/>
  <c r="S33" i="1" l="1"/>
  <c r="R34" i="1" s="1"/>
  <c r="S34" i="1" l="1"/>
  <c r="R35" i="1" s="1"/>
  <c r="S35" i="1" l="1"/>
  <c r="R36" i="1" s="1"/>
  <c r="S36" i="1" s="1"/>
</calcChain>
</file>

<file path=xl/sharedStrings.xml><?xml version="1.0" encoding="utf-8"?>
<sst xmlns="http://schemas.openxmlformats.org/spreadsheetml/2006/main" count="138" uniqueCount="70">
  <si>
    <t>Номер участка</t>
  </si>
  <si>
    <t>Расчетный расход газа м/ч</t>
  </si>
  <si>
    <t>А</t>
  </si>
  <si>
    <t>А * L</t>
  </si>
  <si>
    <t>по плану</t>
  </si>
  <si>
    <t>расчетная</t>
  </si>
  <si>
    <t>в начале</t>
  </si>
  <si>
    <t>в конце</t>
  </si>
  <si>
    <t>Норм. объем ПГ4</t>
  </si>
  <si>
    <t>соответствует BAXI 31</t>
  </si>
  <si>
    <t>Участок</t>
  </si>
  <si>
    <t>Кол-во потребителей</t>
  </si>
  <si>
    <t>Сумма потребителей</t>
  </si>
  <si>
    <t>Объем газа на плиты</t>
  </si>
  <si>
    <t>Объем газа на отопление</t>
  </si>
  <si>
    <t>Объем газа общий</t>
  </si>
  <si>
    <t>Длинна участка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</si>
  <si>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</si>
  <si>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</si>
  <si>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</si>
  <si>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</si>
  <si>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</si>
  <si>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</si>
  <si>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</si>
  <si>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</si>
  <si>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</si>
  <si>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</si>
  <si>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</si>
  <si>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</si>
  <si>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</si>
  <si>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</si>
  <si>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</si>
  <si>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</si>
  <si>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</si>
  <si>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</si>
  <si>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</si>
  <si>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</si>
  <si>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м</t>
  </si>
  <si>
    <t>Итого:</t>
  </si>
  <si>
    <t>м3/ч</t>
  </si>
  <si>
    <t>20-19</t>
  </si>
  <si>
    <t>19-18</t>
  </si>
  <si>
    <t>18-17</t>
  </si>
  <si>
    <t>17-16</t>
  </si>
  <si>
    <t>16-15</t>
  </si>
  <si>
    <t>15-14</t>
  </si>
  <si>
    <t>14-13</t>
  </si>
  <si>
    <t>13-12</t>
  </si>
  <si>
    <t>11-10</t>
  </si>
  <si>
    <t>12-11</t>
  </si>
  <si>
    <t>10-9</t>
  </si>
  <si>
    <t>9-8</t>
  </si>
  <si>
    <t>8-7</t>
  </si>
  <si>
    <t>7-6</t>
  </si>
  <si>
    <t>6-5</t>
  </si>
  <si>
    <t>5-4</t>
  </si>
  <si>
    <t>4-3</t>
  </si>
  <si>
    <t>3-2</t>
  </si>
  <si>
    <t>2-1</t>
  </si>
  <si>
    <t>1-0</t>
  </si>
  <si>
    <t>Марка ПЭ трубы</t>
  </si>
  <si>
    <t>Длинна участка, м</t>
  </si>
  <si>
    <t>Коэфициэнт одновременности использования плит</t>
  </si>
  <si>
    <t>Внутренний диаметр ПЭ трубы, мм</t>
  </si>
  <si>
    <t>Re</t>
  </si>
  <si>
    <t>Л</t>
  </si>
  <si>
    <t>Давление на участке МПа</t>
  </si>
  <si>
    <t>д Жилино + Можайское</t>
  </si>
  <si>
    <t>д.Жилино+Можайское+Сапог</t>
  </si>
  <si>
    <t>Норм. объем 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</si>
</sst>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2" fontId="2" fillId="0" borderId="0" xfId="0" applyNumberFormat="1" applyFont="1"/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/>
    <xf numFmtId="2" fontId="1" fillId="0" borderId="5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H5:AF80"/>
  <sheetViews>
    <sheetView tabSelected="1" topLeftCell="E52" workbookViewId="0">
      <selection activeCell="H53" sqref="H53:S75"/>
    </sheetView>
  </sheetViews>
  <sheetFormatPr defaultRowHeight="18.75" x14ac:dyDescent="0.3"/>
  <cols>
    <col min="1" max="11" width="9.140625" style="1"/>
    <col min="12" max="15" width="13.28515625" style="1" customWidth="1"/>
    <col min="16" max="19" width="13.140625" style="1" bestFit="1" customWidth="1"/>
    <col min="20" max="23" width="9.140625" style="1"/>
    <col min="24" max="24" width="14" style="1" customWidth="1"/>
    <col min="25" max="25" width="16.5703125" style="1" customWidth="1"/>
    <col min="26" max="26" width="17.5703125" style="1" customWidth="1"/>
    <col min="27" max="27" width="23.42578125" style="1" customWidth="1"/>
    <col min="28" max="28" width="15.85546875" style="1" customWidth="1"/>
    <col min="29" max="29" width="20.140625" style="1" customWidth="1"/>
    <col min="30" max="30" width="16.85546875" style="1" customWidth="1"/>
    <col min="31" max="31" width="18.28515625" style="1" customWidth="1"/>
    <col min="32" max="16384" width="9.140625" style="1"/>
  </cols>
  <sheetData>
    <row r="5" spans="8:31" x14ac:dyDescent="0.3">
      <c r="Q5" s="32" t="s">
        <v>67</v>
      </c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8:31" x14ac:dyDescent="0.3"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8:31" x14ac:dyDescent="0.3"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8:31" x14ac:dyDescent="0.3"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8:31" x14ac:dyDescent="0.3"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3" spans="8:31" x14ac:dyDescent="0.3">
      <c r="Z13" s="1" t="s">
        <v>8</v>
      </c>
      <c r="AB13" s="9">
        <v>1.2</v>
      </c>
      <c r="AC13" s="9"/>
      <c r="AD13" s="9"/>
    </row>
    <row r="14" spans="8:31" ht="19.5" thickBot="1" x14ac:dyDescent="0.35">
      <c r="Z14" s="1" t="s">
        <v>69</v>
      </c>
      <c r="AB14" s="9">
        <v>3.5</v>
      </c>
      <c r="AC14" s="1" t="s">
        <v>9</v>
      </c>
    </row>
    <row r="15" spans="8:31" ht="28.5" customHeight="1" thickTop="1" x14ac:dyDescent="0.3">
      <c r="H15" s="38" t="s">
        <v>0</v>
      </c>
      <c r="I15" s="35" t="s">
        <v>61</v>
      </c>
      <c r="J15" s="35"/>
      <c r="K15" s="35" t="s">
        <v>1</v>
      </c>
      <c r="L15" s="35" t="s">
        <v>60</v>
      </c>
      <c r="M15" s="35" t="s">
        <v>63</v>
      </c>
      <c r="N15" s="33" t="s">
        <v>64</v>
      </c>
      <c r="O15" s="33" t="s">
        <v>65</v>
      </c>
      <c r="P15" s="35" t="s">
        <v>2</v>
      </c>
      <c r="Q15" s="35" t="s">
        <v>3</v>
      </c>
      <c r="R15" s="35" t="s">
        <v>66</v>
      </c>
      <c r="S15" s="37"/>
    </row>
    <row r="16" spans="8:31" ht="75" x14ac:dyDescent="0.3">
      <c r="H16" s="39"/>
      <c r="I16" s="2" t="s">
        <v>4</v>
      </c>
      <c r="J16" s="2" t="s">
        <v>5</v>
      </c>
      <c r="K16" s="36"/>
      <c r="L16" s="36"/>
      <c r="M16" s="36"/>
      <c r="N16" s="34"/>
      <c r="O16" s="34"/>
      <c r="P16" s="36"/>
      <c r="Q16" s="36"/>
      <c r="R16" s="2" t="s">
        <v>6</v>
      </c>
      <c r="S16" s="3" t="s">
        <v>7</v>
      </c>
      <c r="X16" s="10" t="s">
        <v>10</v>
      </c>
      <c r="Y16" s="10" t="s">
        <v>11</v>
      </c>
      <c r="Z16" s="10" t="s">
        <v>12</v>
      </c>
      <c r="AA16" s="10" t="s">
        <v>62</v>
      </c>
      <c r="AB16" s="10" t="s">
        <v>13</v>
      </c>
      <c r="AC16" s="10" t="s">
        <v>14</v>
      </c>
      <c r="AD16" s="10" t="s">
        <v>15</v>
      </c>
      <c r="AE16" s="10" t="s">
        <v>16</v>
      </c>
    </row>
    <row r="17" spans="8:32" x14ac:dyDescent="0.3">
      <c r="H17" s="12" t="s">
        <v>40</v>
      </c>
      <c r="I17" s="2">
        <v>250</v>
      </c>
      <c r="J17" s="2">
        <f t="shared" ref="J17:J36" si="0">I17+(I17*0.1)</f>
        <v>275</v>
      </c>
      <c r="K17" s="22">
        <f>AD36</f>
        <v>1160.511</v>
      </c>
      <c r="L17" s="2">
        <v>160</v>
      </c>
      <c r="M17" s="23">
        <f>L17-(2*L17/11)</f>
        <v>130.90909090909091</v>
      </c>
      <c r="N17" s="23">
        <f>0.0354*K17*10^6*10/(M17*14.3)</f>
        <v>219455.60576923078</v>
      </c>
      <c r="O17" s="26">
        <f>1/((1.82*LOG(N17)-1.64)^2)</f>
        <v>1.531238404024526E-2</v>
      </c>
      <c r="P17" s="2">
        <f>1.2687*0.73*O17*K17*K17/(((M17/10)^5)*10^4)</f>
        <v>4.9679143618115247E-6</v>
      </c>
      <c r="Q17" s="2">
        <f>J17*P17</f>
        <v>1.3661764494981694E-3</v>
      </c>
      <c r="R17" s="28">
        <v>0.3</v>
      </c>
      <c r="S17" s="29">
        <f>SQRT((0.1+R17)^2-Q17)-0.1</f>
        <v>0.29828861840442022</v>
      </c>
      <c r="X17" s="12" t="s">
        <v>17</v>
      </c>
      <c r="Y17" s="13">
        <v>6</v>
      </c>
      <c r="Z17" s="13">
        <f>Y17</f>
        <v>6</v>
      </c>
      <c r="AA17" s="14">
        <v>0.28000000000000003</v>
      </c>
      <c r="AB17" s="12">
        <f>Z17*AB13*AA17</f>
        <v>2.016</v>
      </c>
      <c r="AC17" s="12">
        <f>Z17*0.85*AB14</f>
        <v>17.849999999999998</v>
      </c>
      <c r="AD17" s="12">
        <f>AB17+AC17</f>
        <v>19.866</v>
      </c>
      <c r="AE17" s="13">
        <v>96</v>
      </c>
      <c r="AF17" s="11"/>
    </row>
    <row r="18" spans="8:32" x14ac:dyDescent="0.3">
      <c r="H18" s="15" t="s">
        <v>41</v>
      </c>
      <c r="I18" s="2">
        <v>185</v>
      </c>
      <c r="J18" s="2">
        <f t="shared" si="0"/>
        <v>203.5</v>
      </c>
      <c r="K18" s="22">
        <f>AD35</f>
        <v>1141.329</v>
      </c>
      <c r="L18" s="2">
        <v>160</v>
      </c>
      <c r="M18" s="23">
        <f t="shared" ref="M18:M36" si="1">L18-(2*L18/11)</f>
        <v>130.90909090909091</v>
      </c>
      <c r="N18" s="23">
        <f t="shared" ref="N18:N36" si="2">0.0354*K18*10^6*10/(M18*14.3)</f>
        <v>215828.24038461535</v>
      </c>
      <c r="O18" s="26">
        <f t="shared" ref="O18:O36" si="3">1/((1.82*LOG(N18)-1.64)^2)</f>
        <v>1.5362430308146919E-2</v>
      </c>
      <c r="P18" s="24">
        <f t="shared" ref="P18:P36" si="4">1.2687*0.73*O18*K18*K18/(((M18/10)^5)*10^4)</f>
        <v>4.8207476230325904E-6</v>
      </c>
      <c r="Q18" s="24">
        <f t="shared" ref="Q18:Q36" si="5">J18*P18</f>
        <v>9.8102214128713218E-4</v>
      </c>
      <c r="R18" s="28">
        <f>S17</f>
        <v>0.29828861840442022</v>
      </c>
      <c r="S18" s="29">
        <f t="shared" ref="S18:S36" si="6">SQRT((0.1+R18)^2-Q18)-0.1</f>
        <v>0.29705516167053503</v>
      </c>
      <c r="X18" s="15" t="s">
        <v>18</v>
      </c>
      <c r="Y18" s="13">
        <v>2</v>
      </c>
      <c r="Z18" s="13">
        <f t="shared" ref="Z18:Z36" si="7">Y18+Z17</f>
        <v>8</v>
      </c>
      <c r="AA18" s="14">
        <v>0.26500000000000001</v>
      </c>
      <c r="AB18" s="12">
        <f>Z18*AB13*AA18</f>
        <v>2.544</v>
      </c>
      <c r="AC18" s="12">
        <f>Z18*0.85*AB14</f>
        <v>23.8</v>
      </c>
      <c r="AD18" s="12">
        <f t="shared" ref="AD18:AD36" si="8">AB18+AC18</f>
        <v>26.344000000000001</v>
      </c>
      <c r="AE18" s="13">
        <v>118</v>
      </c>
      <c r="AF18" s="11"/>
    </row>
    <row r="19" spans="8:32" x14ac:dyDescent="0.3">
      <c r="H19" s="15" t="s">
        <v>42</v>
      </c>
      <c r="I19" s="2">
        <v>125</v>
      </c>
      <c r="J19" s="2">
        <f t="shared" si="0"/>
        <v>137.5</v>
      </c>
      <c r="K19" s="22">
        <f>AD34</f>
        <v>1090.5862</v>
      </c>
      <c r="L19" s="2">
        <v>160</v>
      </c>
      <c r="M19" s="23">
        <f t="shared" si="1"/>
        <v>130.90909090909091</v>
      </c>
      <c r="N19" s="23">
        <f t="shared" si="2"/>
        <v>206232.64679487178</v>
      </c>
      <c r="O19" s="26">
        <f t="shared" si="3"/>
        <v>1.5500242349352947E-2</v>
      </c>
      <c r="P19" s="24">
        <f t="shared" si="4"/>
        <v>4.4411071316732432E-6</v>
      </c>
      <c r="Q19" s="24">
        <f t="shared" si="5"/>
        <v>6.1065223060507089E-4</v>
      </c>
      <c r="R19" s="28">
        <f t="shared" ref="R19:R36" si="9">S18</f>
        <v>0.29705516167053503</v>
      </c>
      <c r="S19" s="29">
        <f t="shared" si="6"/>
        <v>0.2962854390191616</v>
      </c>
      <c r="X19" s="15" t="s">
        <v>19</v>
      </c>
      <c r="Y19" s="13">
        <v>13</v>
      </c>
      <c r="Z19" s="13">
        <f t="shared" si="7"/>
        <v>21</v>
      </c>
      <c r="AA19" s="14">
        <v>0.23499999999999999</v>
      </c>
      <c r="AB19" s="12">
        <f>Z19*AB13*AA19</f>
        <v>5.9219999999999997</v>
      </c>
      <c r="AC19" s="12">
        <f>Z19*0.85*AB14</f>
        <v>62.474999999999994</v>
      </c>
      <c r="AD19" s="12">
        <f t="shared" si="8"/>
        <v>68.396999999999991</v>
      </c>
      <c r="AE19" s="13">
        <v>313</v>
      </c>
      <c r="AF19" s="11"/>
    </row>
    <row r="20" spans="8:32" x14ac:dyDescent="0.3">
      <c r="H20" s="15" t="s">
        <v>43</v>
      </c>
      <c r="I20" s="2">
        <v>125</v>
      </c>
      <c r="J20" s="2">
        <f t="shared" si="0"/>
        <v>137.5</v>
      </c>
      <c r="K20" s="22">
        <f>AD33</f>
        <v>1040.1949999999999</v>
      </c>
      <c r="L20" s="2">
        <v>160</v>
      </c>
      <c r="M20" s="23">
        <f t="shared" si="1"/>
        <v>130.90909090909091</v>
      </c>
      <c r="N20" s="23">
        <f t="shared" si="2"/>
        <v>196703.54166666666</v>
      </c>
      <c r="O20" s="26">
        <f t="shared" si="3"/>
        <v>1.5645574332615663E-2</v>
      </c>
      <c r="P20" s="24">
        <f t="shared" si="4"/>
        <v>4.0780617664857975E-6</v>
      </c>
      <c r="Q20" s="24">
        <f t="shared" si="5"/>
        <v>5.6073349289179715E-4</v>
      </c>
      <c r="R20" s="28">
        <f t="shared" si="9"/>
        <v>0.2962854390191616</v>
      </c>
      <c r="S20" s="29">
        <f t="shared" si="6"/>
        <v>0.29557731947840216</v>
      </c>
      <c r="X20" s="15" t="s">
        <v>20</v>
      </c>
      <c r="Y20" s="13">
        <v>10</v>
      </c>
      <c r="Z20" s="13">
        <f t="shared" si="7"/>
        <v>31</v>
      </c>
      <c r="AA20" s="14">
        <v>0.23100000000000001</v>
      </c>
      <c r="AB20" s="12">
        <f>Z20*AB13*AA20</f>
        <v>8.5931999999999995</v>
      </c>
      <c r="AC20" s="12">
        <f>Z20*0.85*AB14</f>
        <v>92.224999999999994</v>
      </c>
      <c r="AD20" s="12">
        <f t="shared" si="8"/>
        <v>100.81819999999999</v>
      </c>
      <c r="AE20" s="13">
        <v>86</v>
      </c>
      <c r="AF20" s="11"/>
    </row>
    <row r="21" spans="8:32" x14ac:dyDescent="0.3">
      <c r="H21" s="15" t="s">
        <v>44</v>
      </c>
      <c r="I21" s="2">
        <v>125</v>
      </c>
      <c r="J21" s="2">
        <f t="shared" si="0"/>
        <v>137.5</v>
      </c>
      <c r="K21" s="22">
        <f>AD32</f>
        <v>992.93000000000006</v>
      </c>
      <c r="L21" s="2">
        <v>160</v>
      </c>
      <c r="M21" s="23">
        <f t="shared" si="1"/>
        <v>130.90909090909091</v>
      </c>
      <c r="N21" s="23">
        <f t="shared" si="2"/>
        <v>187765.608974359</v>
      </c>
      <c r="O21" s="26">
        <f t="shared" si="3"/>
        <v>1.5790438157984088E-2</v>
      </c>
      <c r="P21" s="24">
        <f t="shared" si="4"/>
        <v>3.7502844694236738E-6</v>
      </c>
      <c r="Q21" s="24">
        <f t="shared" si="5"/>
        <v>5.1566411454575514E-4</v>
      </c>
      <c r="R21" s="28">
        <f t="shared" si="9"/>
        <v>0.29557731947840216</v>
      </c>
      <c r="S21" s="29">
        <f t="shared" si="6"/>
        <v>0.29492499486759771</v>
      </c>
      <c r="X21" s="15" t="s">
        <v>21</v>
      </c>
      <c r="Y21" s="13">
        <v>33</v>
      </c>
      <c r="Z21" s="13">
        <f t="shared" si="7"/>
        <v>64</v>
      </c>
      <c r="AA21" s="14">
        <v>0.22</v>
      </c>
      <c r="AB21" s="12">
        <f>Z21*AB13*AA21</f>
        <v>16.896000000000001</v>
      </c>
      <c r="AC21" s="12">
        <f>Z21*0.85*AB14</f>
        <v>190.4</v>
      </c>
      <c r="AD21" s="12">
        <f t="shared" si="8"/>
        <v>207.29599999999999</v>
      </c>
      <c r="AE21" s="13">
        <v>86</v>
      </c>
      <c r="AF21" s="11"/>
    </row>
    <row r="22" spans="8:32" x14ac:dyDescent="0.3">
      <c r="H22" s="16" t="s">
        <v>45</v>
      </c>
      <c r="I22" s="2">
        <v>125</v>
      </c>
      <c r="J22" s="2">
        <f t="shared" si="0"/>
        <v>137.5</v>
      </c>
      <c r="K22" s="22">
        <f>AD31</f>
        <v>948.08799999999997</v>
      </c>
      <c r="L22" s="2">
        <v>160</v>
      </c>
      <c r="M22" s="23">
        <f t="shared" si="1"/>
        <v>130.90909090909091</v>
      </c>
      <c r="N22" s="23">
        <f t="shared" si="2"/>
        <v>179285.87179487178</v>
      </c>
      <c r="O22" s="26">
        <f t="shared" si="3"/>
        <v>1.5936399492118294E-2</v>
      </c>
      <c r="P22" s="24">
        <f t="shared" si="4"/>
        <v>3.450803841377304E-6</v>
      </c>
      <c r="Q22" s="24">
        <f t="shared" si="5"/>
        <v>4.744855281893793E-4</v>
      </c>
      <c r="R22" s="28">
        <f t="shared" si="9"/>
        <v>0.29492499486759771</v>
      </c>
      <c r="S22" s="29">
        <f t="shared" si="6"/>
        <v>0.29432380861797158</v>
      </c>
      <c r="X22" s="16" t="s">
        <v>22</v>
      </c>
      <c r="Y22" s="17">
        <v>39</v>
      </c>
      <c r="Z22" s="13">
        <f t="shared" si="7"/>
        <v>103</v>
      </c>
      <c r="AA22" s="14">
        <v>0.21</v>
      </c>
      <c r="AB22" s="12">
        <f>Z22*AB13*AA22</f>
        <v>25.956</v>
      </c>
      <c r="AC22" s="12">
        <f>Z22*0.85*AB14</f>
        <v>306.42500000000001</v>
      </c>
      <c r="AD22" s="12">
        <f t="shared" si="8"/>
        <v>332.38100000000003</v>
      </c>
      <c r="AE22" s="17">
        <v>87</v>
      </c>
    </row>
    <row r="23" spans="8:32" x14ac:dyDescent="0.3">
      <c r="H23" s="16" t="s">
        <v>46</v>
      </c>
      <c r="I23" s="2">
        <v>150</v>
      </c>
      <c r="J23" s="2">
        <f t="shared" si="0"/>
        <v>165</v>
      </c>
      <c r="K23" s="22">
        <f>AD30</f>
        <v>900.7174</v>
      </c>
      <c r="L23" s="2">
        <v>160</v>
      </c>
      <c r="M23" s="23">
        <f t="shared" si="1"/>
        <v>130.90909090909091</v>
      </c>
      <c r="N23" s="23">
        <f t="shared" si="2"/>
        <v>170327.96987179489</v>
      </c>
      <c r="O23" s="26">
        <f t="shared" si="3"/>
        <v>1.6100668431733453E-2</v>
      </c>
      <c r="P23" s="24">
        <f t="shared" si="4"/>
        <v>3.146688672651563E-6</v>
      </c>
      <c r="Q23" s="24">
        <f t="shared" si="5"/>
        <v>5.1920363098750789E-4</v>
      </c>
      <c r="R23" s="28">
        <f t="shared" si="9"/>
        <v>0.29432380861797158</v>
      </c>
      <c r="S23" s="29">
        <f t="shared" si="6"/>
        <v>0.29366491132941375</v>
      </c>
      <c r="X23" s="16" t="s">
        <v>23</v>
      </c>
      <c r="Y23" s="17">
        <v>36</v>
      </c>
      <c r="Z23" s="13">
        <f t="shared" si="7"/>
        <v>139</v>
      </c>
      <c r="AA23" s="14">
        <v>0.21</v>
      </c>
      <c r="AB23" s="12">
        <f>Z23*AB13*AA23</f>
        <v>35.027999999999992</v>
      </c>
      <c r="AC23" s="12">
        <f>Z23*0.85*AB14</f>
        <v>413.52499999999998</v>
      </c>
      <c r="AD23" s="12">
        <f t="shared" si="8"/>
        <v>448.553</v>
      </c>
      <c r="AE23" s="17">
        <v>83</v>
      </c>
    </row>
    <row r="24" spans="8:32" x14ac:dyDescent="0.3">
      <c r="H24" s="16" t="s">
        <v>47</v>
      </c>
      <c r="I24" s="2">
        <v>190</v>
      </c>
      <c r="J24" s="2">
        <f t="shared" si="0"/>
        <v>209</v>
      </c>
      <c r="K24" s="22">
        <f>AD29</f>
        <v>850.38499999999999</v>
      </c>
      <c r="L24" s="2">
        <v>160</v>
      </c>
      <c r="M24" s="23">
        <f t="shared" si="1"/>
        <v>130.90909090909091</v>
      </c>
      <c r="N24" s="23">
        <f t="shared" si="2"/>
        <v>160809.98397435897</v>
      </c>
      <c r="O24" s="26">
        <f t="shared" si="3"/>
        <v>1.6287998271880936E-2</v>
      </c>
      <c r="P24" s="24">
        <f t="shared" si="4"/>
        <v>2.8374725051364676E-6</v>
      </c>
      <c r="Q24" s="24">
        <f t="shared" si="5"/>
        <v>5.9303175357352177E-4</v>
      </c>
      <c r="R24" s="28">
        <f t="shared" si="9"/>
        <v>0.29366491132941375</v>
      </c>
      <c r="S24" s="29">
        <f t="shared" si="6"/>
        <v>0.29291097039713931</v>
      </c>
      <c r="X24" s="16" t="s">
        <v>24</v>
      </c>
      <c r="Y24" s="17">
        <v>35</v>
      </c>
      <c r="Z24" s="13">
        <f t="shared" si="7"/>
        <v>174</v>
      </c>
      <c r="AA24" s="14">
        <v>0.20499999999999999</v>
      </c>
      <c r="AB24" s="12">
        <f>Z24*AB13*AA24</f>
        <v>42.803999999999995</v>
      </c>
      <c r="AC24" s="12">
        <f>Z24*0.85*AB14</f>
        <v>517.65</v>
      </c>
      <c r="AD24" s="12">
        <f t="shared" si="8"/>
        <v>560.45399999999995</v>
      </c>
      <c r="AE24" s="17">
        <v>103</v>
      </c>
    </row>
    <row r="25" spans="8:32" x14ac:dyDescent="0.3">
      <c r="H25" s="16" t="s">
        <v>49</v>
      </c>
      <c r="I25" s="2">
        <v>700</v>
      </c>
      <c r="J25" s="2">
        <f t="shared" si="0"/>
        <v>770</v>
      </c>
      <c r="K25" s="22">
        <f>AD28</f>
        <v>808.66799999999989</v>
      </c>
      <c r="L25" s="2">
        <v>160</v>
      </c>
      <c r="M25" s="23">
        <f t="shared" si="1"/>
        <v>130.90909090909091</v>
      </c>
      <c r="N25" s="23">
        <f t="shared" si="2"/>
        <v>152921.19230769228</v>
      </c>
      <c r="O25" s="26">
        <f t="shared" si="3"/>
        <v>1.6454560670081494E-2</v>
      </c>
      <c r="P25" s="24">
        <f t="shared" si="4"/>
        <v>2.5921466760958211E-6</v>
      </c>
      <c r="Q25" s="24">
        <f t="shared" si="5"/>
        <v>1.9959529405937822E-3</v>
      </c>
      <c r="R25" s="28">
        <f t="shared" si="9"/>
        <v>0.29291097039713931</v>
      </c>
      <c r="S25" s="29">
        <f t="shared" si="6"/>
        <v>0.29036275144771162</v>
      </c>
      <c r="X25" s="16" t="s">
        <v>25</v>
      </c>
      <c r="Y25" s="17">
        <v>16</v>
      </c>
      <c r="Z25" s="13">
        <f t="shared" si="7"/>
        <v>190</v>
      </c>
      <c r="AA25" s="14">
        <v>0.2</v>
      </c>
      <c r="AB25" s="12">
        <f>Z25*AB13*AA25</f>
        <v>45.6</v>
      </c>
      <c r="AC25" s="12">
        <f>Z25*0.85*AB14</f>
        <v>565.25</v>
      </c>
      <c r="AD25" s="12">
        <f t="shared" si="8"/>
        <v>610.85</v>
      </c>
      <c r="AE25" s="17">
        <v>40</v>
      </c>
    </row>
    <row r="26" spans="8:32" x14ac:dyDescent="0.3">
      <c r="H26" s="16" t="s">
        <v>48</v>
      </c>
      <c r="I26" s="2">
        <v>375</v>
      </c>
      <c r="J26" s="2">
        <f t="shared" si="0"/>
        <v>412.5</v>
      </c>
      <c r="K26" s="22">
        <f>AD27</f>
        <v>789.41399999999999</v>
      </c>
      <c r="L26" s="2">
        <v>110</v>
      </c>
      <c r="M26" s="23">
        <f t="shared" si="1"/>
        <v>90</v>
      </c>
      <c r="N26" s="23">
        <f t="shared" si="2"/>
        <v>217134.85314685316</v>
      </c>
      <c r="O26" s="26">
        <f t="shared" si="3"/>
        <v>1.5344278585533137E-2</v>
      </c>
      <c r="P26" s="24">
        <f t="shared" si="4"/>
        <v>1.4997724652120006E-5</v>
      </c>
      <c r="Q26" s="24">
        <f t="shared" si="5"/>
        <v>6.1865614189995028E-3</v>
      </c>
      <c r="R26" s="28">
        <f t="shared" si="9"/>
        <v>0.29036275144771162</v>
      </c>
      <c r="S26" s="29">
        <f t="shared" si="6"/>
        <v>0.28235653034678032</v>
      </c>
      <c r="X26" s="16" t="s">
        <v>26</v>
      </c>
      <c r="Y26" s="17">
        <v>27</v>
      </c>
      <c r="Z26" s="13">
        <f t="shared" si="7"/>
        <v>217</v>
      </c>
      <c r="AA26" s="14">
        <v>0.2</v>
      </c>
      <c r="AB26" s="12">
        <f>Z26*AB13*AA26</f>
        <v>52.08</v>
      </c>
      <c r="AC26" s="12">
        <f>Z26*0.85*AB14</f>
        <v>645.57499999999993</v>
      </c>
      <c r="AD26" s="12">
        <f t="shared" si="8"/>
        <v>697.65499999999997</v>
      </c>
      <c r="AE26" s="17">
        <v>110</v>
      </c>
    </row>
    <row r="27" spans="8:32" x14ac:dyDescent="0.3">
      <c r="H27" s="16" t="s">
        <v>50</v>
      </c>
      <c r="I27" s="2">
        <v>110</v>
      </c>
      <c r="J27" s="2">
        <f t="shared" si="0"/>
        <v>121</v>
      </c>
      <c r="K27" s="22">
        <f>AD26</f>
        <v>697.65499999999997</v>
      </c>
      <c r="L27" s="2">
        <v>110</v>
      </c>
      <c r="M27" s="23">
        <f t="shared" si="1"/>
        <v>90</v>
      </c>
      <c r="N27" s="23">
        <f t="shared" si="2"/>
        <v>191895.7808857809</v>
      </c>
      <c r="O27" s="26">
        <f t="shared" si="3"/>
        <v>1.5722409838525492E-2</v>
      </c>
      <c r="P27" s="24">
        <f t="shared" si="4"/>
        <v>1.2002446751687075E-5</v>
      </c>
      <c r="Q27" s="24">
        <f t="shared" si="5"/>
        <v>1.4522960569541359E-3</v>
      </c>
      <c r="R27" s="28">
        <f t="shared" si="9"/>
        <v>0.28235653034678032</v>
      </c>
      <c r="S27" s="29">
        <f t="shared" si="6"/>
        <v>0.28045265177400747</v>
      </c>
      <c r="X27" s="16" t="s">
        <v>27</v>
      </c>
      <c r="Y27" s="17">
        <v>29</v>
      </c>
      <c r="Z27" s="13">
        <f t="shared" si="7"/>
        <v>246</v>
      </c>
      <c r="AA27" s="14">
        <v>0.19500000000000001</v>
      </c>
      <c r="AB27" s="12">
        <f>Z27*AB13*AA27</f>
        <v>57.564</v>
      </c>
      <c r="AC27" s="12">
        <f>Z27*0.85*AB14</f>
        <v>731.85</v>
      </c>
      <c r="AD27" s="12">
        <f t="shared" si="8"/>
        <v>789.41399999999999</v>
      </c>
      <c r="AE27" s="17">
        <v>375</v>
      </c>
    </row>
    <row r="28" spans="8:32" x14ac:dyDescent="0.3">
      <c r="H28" s="16" t="s">
        <v>51</v>
      </c>
      <c r="I28" s="2">
        <v>40</v>
      </c>
      <c r="J28" s="2">
        <f t="shared" si="0"/>
        <v>44</v>
      </c>
      <c r="K28" s="22">
        <f>AD25</f>
        <v>610.85</v>
      </c>
      <c r="L28" s="2">
        <v>110</v>
      </c>
      <c r="M28" s="23">
        <f t="shared" si="1"/>
        <v>90</v>
      </c>
      <c r="N28" s="23">
        <f t="shared" si="2"/>
        <v>168019.34731934735</v>
      </c>
      <c r="O28" s="26">
        <f t="shared" si="3"/>
        <v>1.6144832677718247E-2</v>
      </c>
      <c r="P28" s="24">
        <f t="shared" si="4"/>
        <v>9.4486977689719392E-6</v>
      </c>
      <c r="Q28" s="24">
        <f t="shared" si="5"/>
        <v>4.157427018347653E-4</v>
      </c>
      <c r="R28" s="28">
        <f t="shared" si="9"/>
        <v>0.28045265177400747</v>
      </c>
      <c r="S28" s="29">
        <f t="shared" si="6"/>
        <v>0.27990587984399429</v>
      </c>
      <c r="X28" s="16" t="s">
        <v>28</v>
      </c>
      <c r="Y28" s="17">
        <v>6</v>
      </c>
      <c r="Z28" s="13">
        <f t="shared" si="7"/>
        <v>252</v>
      </c>
      <c r="AA28" s="14">
        <v>0.19500000000000001</v>
      </c>
      <c r="AB28" s="12">
        <f>Z28*AB13*AA28</f>
        <v>58.967999999999996</v>
      </c>
      <c r="AC28" s="12">
        <f>Z28*0.85*AB14</f>
        <v>749.69999999999993</v>
      </c>
      <c r="AD28" s="12">
        <f t="shared" si="8"/>
        <v>808.66799999999989</v>
      </c>
      <c r="AE28" s="17">
        <v>700</v>
      </c>
    </row>
    <row r="29" spans="8:32" x14ac:dyDescent="0.3">
      <c r="H29" s="16" t="s">
        <v>52</v>
      </c>
      <c r="I29" s="2">
        <v>103</v>
      </c>
      <c r="J29" s="2">
        <f t="shared" si="0"/>
        <v>113.3</v>
      </c>
      <c r="K29" s="22">
        <f>AD24</f>
        <v>560.45399999999995</v>
      </c>
      <c r="L29" s="2">
        <v>110</v>
      </c>
      <c r="M29" s="23">
        <f t="shared" si="1"/>
        <v>90</v>
      </c>
      <c r="N29" s="23">
        <f t="shared" si="2"/>
        <v>154157.51048951046</v>
      </c>
      <c r="O29" s="26">
        <f t="shared" si="3"/>
        <v>1.6427725988991924E-2</v>
      </c>
      <c r="P29" s="24">
        <f t="shared" si="4"/>
        <v>8.093318827646308E-6</v>
      </c>
      <c r="Q29" s="24">
        <f t="shared" si="5"/>
        <v>9.1697302317232665E-4</v>
      </c>
      <c r="R29" s="28">
        <f t="shared" si="9"/>
        <v>0.27990587984399429</v>
      </c>
      <c r="S29" s="29">
        <f t="shared" si="6"/>
        <v>0.27869711448183376</v>
      </c>
      <c r="X29" s="16" t="s">
        <v>29</v>
      </c>
      <c r="Y29" s="17">
        <v>13</v>
      </c>
      <c r="Z29" s="13">
        <f t="shared" si="7"/>
        <v>265</v>
      </c>
      <c r="AA29" s="14">
        <v>0.19500000000000001</v>
      </c>
      <c r="AB29" s="12">
        <f>Z29*AB13*AA29</f>
        <v>62.010000000000005</v>
      </c>
      <c r="AC29" s="12">
        <f>Z29*0.85*AB14</f>
        <v>788.375</v>
      </c>
      <c r="AD29" s="12">
        <f t="shared" si="8"/>
        <v>850.38499999999999</v>
      </c>
      <c r="AE29" s="17">
        <v>190</v>
      </c>
    </row>
    <row r="30" spans="8:32" x14ac:dyDescent="0.3">
      <c r="H30" s="16" t="s">
        <v>53</v>
      </c>
      <c r="I30" s="2">
        <v>83</v>
      </c>
      <c r="J30" s="2">
        <f t="shared" si="0"/>
        <v>91.3</v>
      </c>
      <c r="K30" s="22">
        <f>AD23</f>
        <v>448.553</v>
      </c>
      <c r="L30" s="2">
        <v>110</v>
      </c>
      <c r="M30" s="23">
        <f t="shared" si="1"/>
        <v>90</v>
      </c>
      <c r="N30" s="23">
        <f t="shared" si="2"/>
        <v>123378.21445221445</v>
      </c>
      <c r="O30" s="26">
        <f t="shared" si="3"/>
        <v>1.7194923327945984E-2</v>
      </c>
      <c r="P30" s="24">
        <f t="shared" si="4"/>
        <v>5.426215376942655E-6</v>
      </c>
      <c r="Q30" s="24">
        <f t="shared" si="5"/>
        <v>4.9541346391486442E-4</v>
      </c>
      <c r="R30" s="28">
        <f t="shared" si="9"/>
        <v>0.27869711448183376</v>
      </c>
      <c r="S30" s="29">
        <f t="shared" si="6"/>
        <v>0.27804244609957784</v>
      </c>
      <c r="X30" s="16" t="s">
        <v>30</v>
      </c>
      <c r="Y30" s="17">
        <v>16</v>
      </c>
      <c r="Z30" s="13">
        <f t="shared" si="7"/>
        <v>281</v>
      </c>
      <c r="AA30" s="14">
        <v>0.192</v>
      </c>
      <c r="AB30" s="12">
        <f>Z30*AB13*AA30</f>
        <v>64.742400000000004</v>
      </c>
      <c r="AC30" s="12">
        <f>Z30*0.85*AB14</f>
        <v>835.97500000000002</v>
      </c>
      <c r="AD30" s="12">
        <f t="shared" si="8"/>
        <v>900.7174</v>
      </c>
      <c r="AE30" s="17">
        <v>150</v>
      </c>
    </row>
    <row r="31" spans="8:32" x14ac:dyDescent="0.3">
      <c r="H31" s="16" t="s">
        <v>54</v>
      </c>
      <c r="I31" s="2">
        <v>87</v>
      </c>
      <c r="J31" s="2">
        <f t="shared" si="0"/>
        <v>95.7</v>
      </c>
      <c r="K31" s="22">
        <f>AD22</f>
        <v>332.38100000000003</v>
      </c>
      <c r="L31" s="2">
        <v>110</v>
      </c>
      <c r="M31" s="23">
        <f t="shared" si="1"/>
        <v>90</v>
      </c>
      <c r="N31" s="23">
        <f t="shared" si="2"/>
        <v>91424.144522144517</v>
      </c>
      <c r="O31" s="26">
        <f>1/((1.82*LOG(N31)-1.64)^2)</f>
        <v>1.8315268327902666E-2</v>
      </c>
      <c r="P31" s="24">
        <f t="shared" si="4"/>
        <v>3.1736199584272665E-6</v>
      </c>
      <c r="Q31" s="24">
        <f t="shared" si="5"/>
        <v>3.0371543002148942E-4</v>
      </c>
      <c r="R31" s="28">
        <f t="shared" si="9"/>
        <v>0.27804244609957784</v>
      </c>
      <c r="S31" s="29">
        <f t="shared" si="6"/>
        <v>0.27764053757896634</v>
      </c>
      <c r="X31" s="16" t="s">
        <v>31</v>
      </c>
      <c r="Y31" s="17">
        <v>15</v>
      </c>
      <c r="Z31" s="13">
        <f t="shared" si="7"/>
        <v>296</v>
      </c>
      <c r="AA31" s="14">
        <v>0.19</v>
      </c>
      <c r="AB31" s="12">
        <f>Z31*AB13*AA31</f>
        <v>67.488</v>
      </c>
      <c r="AC31" s="12">
        <f>Z31*0.85*AB14</f>
        <v>880.6</v>
      </c>
      <c r="AD31" s="12">
        <f t="shared" si="8"/>
        <v>948.08799999999997</v>
      </c>
      <c r="AE31" s="17">
        <v>125</v>
      </c>
    </row>
    <row r="32" spans="8:32" x14ac:dyDescent="0.3">
      <c r="H32" s="16" t="s">
        <v>55</v>
      </c>
      <c r="I32" s="2">
        <v>86</v>
      </c>
      <c r="J32" s="2">
        <f t="shared" si="0"/>
        <v>94.6</v>
      </c>
      <c r="K32" s="22">
        <f>AD21</f>
        <v>207.29599999999999</v>
      </c>
      <c r="L32" s="2">
        <v>110</v>
      </c>
      <c r="M32" s="23">
        <f t="shared" si="1"/>
        <v>90</v>
      </c>
      <c r="N32" s="23">
        <f t="shared" si="2"/>
        <v>57018.480186480185</v>
      </c>
      <c r="O32" s="26">
        <f t="shared" si="3"/>
        <v>2.0315486178651518E-2</v>
      </c>
      <c r="P32" s="24">
        <f t="shared" si="4"/>
        <v>1.369236024441165E-6</v>
      </c>
      <c r="Q32" s="24">
        <f t="shared" si="5"/>
        <v>1.2952972791213421E-4</v>
      </c>
      <c r="R32" s="28">
        <f t="shared" si="9"/>
        <v>0.27764053757896634</v>
      </c>
      <c r="S32" s="29">
        <f t="shared" si="6"/>
        <v>0.2774689999126001</v>
      </c>
      <c r="X32" s="16" t="s">
        <v>32</v>
      </c>
      <c r="Y32" s="17">
        <v>14</v>
      </c>
      <c r="Z32" s="13">
        <f t="shared" si="7"/>
        <v>310</v>
      </c>
      <c r="AA32" s="14">
        <v>0.19</v>
      </c>
      <c r="AB32" s="12">
        <f>Z32*AB13*AA32</f>
        <v>70.680000000000007</v>
      </c>
      <c r="AC32" s="12">
        <f>Z32*0.85*AB14</f>
        <v>922.25</v>
      </c>
      <c r="AD32" s="12">
        <f t="shared" si="8"/>
        <v>992.93000000000006</v>
      </c>
      <c r="AE32" s="17">
        <v>125</v>
      </c>
    </row>
    <row r="33" spans="8:32" x14ac:dyDescent="0.3">
      <c r="H33" s="16" t="s">
        <v>56</v>
      </c>
      <c r="I33" s="2">
        <v>86</v>
      </c>
      <c r="J33" s="2">
        <f t="shared" si="0"/>
        <v>94.6</v>
      </c>
      <c r="K33" s="22">
        <f>AD20</f>
        <v>100.81819999999999</v>
      </c>
      <c r="L33" s="27">
        <v>63</v>
      </c>
      <c r="M33" s="23">
        <f t="shared" si="1"/>
        <v>51.545454545454547</v>
      </c>
      <c r="N33" s="23">
        <f t="shared" si="2"/>
        <v>48418.997150997144</v>
      </c>
      <c r="O33" s="26">
        <f t="shared" si="3"/>
        <v>2.1085021407150149E-2</v>
      </c>
      <c r="P33" s="24">
        <f t="shared" si="4"/>
        <v>5.4548379869141402E-6</v>
      </c>
      <c r="Q33" s="24">
        <f t="shared" si="5"/>
        <v>5.160276735620776E-4</v>
      </c>
      <c r="R33" s="28">
        <f t="shared" si="9"/>
        <v>0.2774689999126001</v>
      </c>
      <c r="S33" s="29">
        <f t="shared" si="6"/>
        <v>0.27678484340729048</v>
      </c>
      <c r="X33" s="16" t="s">
        <v>33</v>
      </c>
      <c r="Y33" s="17">
        <v>15</v>
      </c>
      <c r="Z33" s="13">
        <f t="shared" si="7"/>
        <v>325</v>
      </c>
      <c r="AA33" s="14">
        <v>0.188</v>
      </c>
      <c r="AB33" s="12">
        <f>Z33*AB13*AA33</f>
        <v>73.319999999999993</v>
      </c>
      <c r="AC33" s="12">
        <f>Z33*0.85*AB14</f>
        <v>966.875</v>
      </c>
      <c r="AD33" s="12">
        <f t="shared" si="8"/>
        <v>1040.1949999999999</v>
      </c>
      <c r="AE33" s="17">
        <v>125</v>
      </c>
    </row>
    <row r="34" spans="8:32" x14ac:dyDescent="0.3">
      <c r="H34" s="16" t="s">
        <v>57</v>
      </c>
      <c r="I34" s="2">
        <v>313</v>
      </c>
      <c r="J34" s="2">
        <f t="shared" si="0"/>
        <v>344.3</v>
      </c>
      <c r="K34" s="22">
        <f>AD19</f>
        <v>68.396999999999991</v>
      </c>
      <c r="L34" s="30">
        <v>63</v>
      </c>
      <c r="M34" s="23">
        <f t="shared" si="1"/>
        <v>51.545454545454547</v>
      </c>
      <c r="N34" s="23">
        <f t="shared" si="2"/>
        <v>32848.37606837607</v>
      </c>
      <c r="O34" s="26">
        <f t="shared" si="3"/>
        <v>2.3096220240652197E-2</v>
      </c>
      <c r="P34" s="24">
        <f t="shared" si="4"/>
        <v>2.750077609406988E-6</v>
      </c>
      <c r="Q34" s="24">
        <f t="shared" si="5"/>
        <v>9.4685172091882601E-4</v>
      </c>
      <c r="R34" s="28">
        <f t="shared" si="9"/>
        <v>0.27678484340729048</v>
      </c>
      <c r="S34" s="29">
        <f t="shared" si="6"/>
        <v>0.2755262527447816</v>
      </c>
      <c r="X34" s="16" t="s">
        <v>34</v>
      </c>
      <c r="Y34" s="17">
        <v>16</v>
      </c>
      <c r="Z34" s="13">
        <f t="shared" si="7"/>
        <v>341</v>
      </c>
      <c r="AA34" s="14">
        <v>0.186</v>
      </c>
      <c r="AB34" s="12">
        <f>Z34*AB13*AA34</f>
        <v>76.111199999999997</v>
      </c>
      <c r="AC34" s="12">
        <f>Z34*0.85*AB14</f>
        <v>1014.4749999999999</v>
      </c>
      <c r="AD34" s="12">
        <f t="shared" si="8"/>
        <v>1090.5862</v>
      </c>
      <c r="AE34" s="17">
        <v>125</v>
      </c>
    </row>
    <row r="35" spans="8:32" x14ac:dyDescent="0.3">
      <c r="H35" s="16" t="s">
        <v>58</v>
      </c>
      <c r="I35" s="2">
        <v>118</v>
      </c>
      <c r="J35" s="2">
        <f t="shared" si="0"/>
        <v>129.80000000000001</v>
      </c>
      <c r="K35" s="22">
        <f>AD18</f>
        <v>26.344000000000001</v>
      </c>
      <c r="L35" s="30">
        <v>63</v>
      </c>
      <c r="M35" s="23">
        <f t="shared" si="1"/>
        <v>51.545454545454547</v>
      </c>
      <c r="N35" s="23">
        <f t="shared" si="2"/>
        <v>12651.982091982092</v>
      </c>
      <c r="O35" s="26">
        <f t="shared" si="3"/>
        <v>2.9462506081657659E-2</v>
      </c>
      <c r="P35" s="24">
        <f t="shared" si="4"/>
        <v>5.2043087303605269E-7</v>
      </c>
      <c r="Q35" s="24">
        <f t="shared" si="5"/>
        <v>6.7551927320079643E-5</v>
      </c>
      <c r="R35" s="28">
        <f t="shared" si="9"/>
        <v>0.2755262527447816</v>
      </c>
      <c r="S35" s="29">
        <f t="shared" si="6"/>
        <v>0.27543629895525223</v>
      </c>
      <c r="X35" s="16" t="s">
        <v>35</v>
      </c>
      <c r="Y35" s="17">
        <v>16</v>
      </c>
      <c r="Z35" s="13">
        <f t="shared" si="7"/>
        <v>357</v>
      </c>
      <c r="AA35" s="14">
        <v>0.185</v>
      </c>
      <c r="AB35" s="12">
        <f>Z35*AB13*AA35</f>
        <v>79.253999999999991</v>
      </c>
      <c r="AC35" s="12">
        <f>Z35*0.85*AB14</f>
        <v>1062.075</v>
      </c>
      <c r="AD35" s="12">
        <f t="shared" si="8"/>
        <v>1141.329</v>
      </c>
      <c r="AE35" s="17">
        <v>185</v>
      </c>
    </row>
    <row r="36" spans="8:32" x14ac:dyDescent="0.3">
      <c r="H36" s="16" t="s">
        <v>59</v>
      </c>
      <c r="I36" s="2">
        <v>96</v>
      </c>
      <c r="J36" s="2">
        <f t="shared" si="0"/>
        <v>105.6</v>
      </c>
      <c r="K36" s="22">
        <f>AD17</f>
        <v>19.866</v>
      </c>
      <c r="L36" s="30">
        <v>63</v>
      </c>
      <c r="M36" s="23">
        <f t="shared" si="1"/>
        <v>51.545454545454547</v>
      </c>
      <c r="N36" s="23">
        <f t="shared" si="2"/>
        <v>9540.8547008547012</v>
      </c>
      <c r="O36" s="26">
        <f t="shared" si="3"/>
        <v>3.1855335724250707E-2</v>
      </c>
      <c r="P36" s="24">
        <f t="shared" si="4"/>
        <v>3.199874754706754E-7</v>
      </c>
      <c r="Q36" s="24">
        <f t="shared" si="5"/>
        <v>3.3790677409703323E-5</v>
      </c>
      <c r="R36" s="28">
        <f t="shared" si="9"/>
        <v>0.27543629895525223</v>
      </c>
      <c r="S36" s="29">
        <f t="shared" si="6"/>
        <v>0.27539129437935539</v>
      </c>
      <c r="X36" s="16" t="s">
        <v>36</v>
      </c>
      <c r="Y36" s="17">
        <v>6</v>
      </c>
      <c r="Z36" s="13">
        <f t="shared" si="7"/>
        <v>363</v>
      </c>
      <c r="AA36" s="14">
        <v>0.185</v>
      </c>
      <c r="AB36" s="12">
        <f>Z36*AB13*AA36</f>
        <v>80.585999999999999</v>
      </c>
      <c r="AC36" s="12">
        <f>Z36*0.85*AB14</f>
        <v>1079.925</v>
      </c>
      <c r="AD36" s="12">
        <f t="shared" si="8"/>
        <v>1160.511</v>
      </c>
      <c r="AE36" s="17">
        <v>250</v>
      </c>
    </row>
    <row r="37" spans="8:32" x14ac:dyDescent="0.3">
      <c r="H37" s="4"/>
      <c r="I37" s="2"/>
      <c r="J37" s="2"/>
      <c r="K37" s="2"/>
      <c r="L37" s="2"/>
      <c r="M37" s="23"/>
      <c r="N37" s="23"/>
      <c r="O37" s="23"/>
      <c r="P37" s="2"/>
      <c r="Q37" s="2"/>
      <c r="R37" s="2"/>
      <c r="S37" s="3"/>
      <c r="X37" s="8"/>
      <c r="Y37" s="18"/>
      <c r="Z37" s="18"/>
      <c r="AA37" s="18"/>
      <c r="AB37" s="18"/>
      <c r="AC37" s="19"/>
      <c r="AD37" s="20"/>
      <c r="AE37" s="18">
        <f>SUM(AE17:AE36)</f>
        <v>3472</v>
      </c>
      <c r="AF37" s="1" t="s">
        <v>37</v>
      </c>
    </row>
    <row r="38" spans="8:32" x14ac:dyDescent="0.3">
      <c r="H38" s="4"/>
      <c r="I38" s="2"/>
      <c r="J38" s="2"/>
      <c r="K38" s="2"/>
      <c r="L38" s="2"/>
      <c r="M38" s="23"/>
      <c r="N38" s="23"/>
      <c r="O38" s="23"/>
      <c r="P38" s="2"/>
      <c r="Q38" s="2"/>
      <c r="R38" s="2"/>
      <c r="S38" s="3"/>
      <c r="X38" s="8"/>
      <c r="Y38" s="18"/>
      <c r="Z38" s="18"/>
      <c r="AA38" s="18" t="s">
        <v>38</v>
      </c>
      <c r="AB38" s="21">
        <f>AB36+AC36</f>
        <v>1160.511</v>
      </c>
      <c r="AC38" s="18" t="s">
        <v>39</v>
      </c>
      <c r="AD38" s="18"/>
      <c r="AE38" s="18"/>
    </row>
    <row r="39" spans="8:32" x14ac:dyDescent="0.3">
      <c r="H39" s="4"/>
      <c r="I39" s="2"/>
      <c r="J39" s="2"/>
      <c r="K39" s="2"/>
      <c r="L39" s="2"/>
      <c r="M39" s="23"/>
      <c r="N39" s="23"/>
      <c r="O39" s="23"/>
      <c r="P39" s="2"/>
      <c r="Q39" s="2"/>
      <c r="R39" s="2"/>
      <c r="S39" s="3"/>
    </row>
    <row r="40" spans="8:32" x14ac:dyDescent="0.3">
      <c r="H40" s="4"/>
      <c r="I40" s="2"/>
      <c r="J40" s="2"/>
      <c r="K40" s="2"/>
      <c r="L40" s="2"/>
      <c r="M40" s="23"/>
      <c r="N40" s="23"/>
      <c r="O40" s="23"/>
      <c r="P40" s="2"/>
      <c r="Q40" s="2"/>
      <c r="R40" s="2"/>
      <c r="S40" s="3"/>
    </row>
    <row r="41" spans="8:32" ht="19.5" thickBot="1" x14ac:dyDescent="0.35">
      <c r="H41" s="5"/>
      <c r="I41" s="6"/>
      <c r="J41" s="6"/>
      <c r="K41" s="6"/>
      <c r="L41" s="6"/>
      <c r="M41" s="25"/>
      <c r="N41" s="25"/>
      <c r="O41" s="25"/>
      <c r="P41" s="6"/>
      <c r="Q41" s="6"/>
      <c r="R41" s="6"/>
      <c r="S41" s="7"/>
    </row>
    <row r="42" spans="8:32" ht="19.5" thickTop="1" x14ac:dyDescent="0.3"/>
    <row r="44" spans="8:32" x14ac:dyDescent="0.3">
      <c r="Q44" s="32" t="s">
        <v>68</v>
      </c>
      <c r="R44" s="32"/>
      <c r="S44" s="32"/>
      <c r="T44" s="32"/>
      <c r="U44" s="32"/>
      <c r="V44" s="32"/>
      <c r="W44" s="32"/>
      <c r="X44" s="32"/>
      <c r="Y44" s="32"/>
      <c r="Z44" s="32"/>
    </row>
    <row r="45" spans="8:32" x14ac:dyDescent="0.3"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8:32" x14ac:dyDescent="0.3"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8:32" x14ac:dyDescent="0.3">
      <c r="H47"/>
      <c r="I47"/>
      <c r="J47"/>
      <c r="K47"/>
      <c r="L47"/>
      <c r="M47"/>
      <c r="N47"/>
      <c r="O47"/>
      <c r="P47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8:32" x14ac:dyDescent="0.3"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51" spans="8:32" ht="19.5" customHeight="1" x14ac:dyDescent="0.3">
      <c r="Z51" s="1" t="s">
        <v>8</v>
      </c>
      <c r="AB51" s="9">
        <v>1.2</v>
      </c>
      <c r="AC51" s="9"/>
      <c r="AD51" s="9"/>
    </row>
    <row r="52" spans="8:32" ht="18" customHeight="1" thickBot="1" x14ac:dyDescent="0.35">
      <c r="Z52" s="1" t="s">
        <v>69</v>
      </c>
      <c r="AB52" s="9">
        <v>3.5</v>
      </c>
      <c r="AC52" s="1" t="s">
        <v>9</v>
      </c>
    </row>
    <row r="53" spans="8:32" ht="33" customHeight="1" thickTop="1" x14ac:dyDescent="0.3">
      <c r="H53" s="38" t="s">
        <v>0</v>
      </c>
      <c r="I53" s="35" t="s">
        <v>61</v>
      </c>
      <c r="J53" s="35"/>
      <c r="K53" s="35" t="s">
        <v>1</v>
      </c>
      <c r="L53" s="35" t="s">
        <v>60</v>
      </c>
      <c r="M53" s="35" t="s">
        <v>63</v>
      </c>
      <c r="N53" s="33" t="s">
        <v>64</v>
      </c>
      <c r="O53" s="33" t="s">
        <v>65</v>
      </c>
      <c r="P53" s="35" t="s">
        <v>2</v>
      </c>
      <c r="Q53" s="35" t="s">
        <v>3</v>
      </c>
      <c r="R53" s="35" t="s">
        <v>66</v>
      </c>
      <c r="S53" s="37"/>
    </row>
    <row r="54" spans="8:32" ht="75" x14ac:dyDescent="0.3">
      <c r="H54" s="39"/>
      <c r="I54" s="30" t="s">
        <v>4</v>
      </c>
      <c r="J54" s="30" t="s">
        <v>5</v>
      </c>
      <c r="K54" s="36"/>
      <c r="L54" s="36"/>
      <c r="M54" s="36"/>
      <c r="N54" s="34"/>
      <c r="O54" s="34"/>
      <c r="P54" s="36"/>
      <c r="Q54" s="36"/>
      <c r="R54" s="30" t="s">
        <v>6</v>
      </c>
      <c r="S54" s="3" t="s">
        <v>7</v>
      </c>
      <c r="X54" s="10" t="s">
        <v>10</v>
      </c>
      <c r="Y54" s="10" t="s">
        <v>11</v>
      </c>
      <c r="Z54" s="10" t="s">
        <v>12</v>
      </c>
      <c r="AA54" s="10" t="s">
        <v>62</v>
      </c>
      <c r="AB54" s="10" t="s">
        <v>13</v>
      </c>
      <c r="AC54" s="10" t="s">
        <v>14</v>
      </c>
      <c r="AD54" s="10" t="s">
        <v>15</v>
      </c>
      <c r="AE54" s="10" t="s">
        <v>16</v>
      </c>
    </row>
    <row r="55" spans="8:32" x14ac:dyDescent="0.3">
      <c r="H55" s="12" t="s">
        <v>40</v>
      </c>
      <c r="I55" s="30">
        <v>250</v>
      </c>
      <c r="J55" s="30">
        <f t="shared" ref="J55:J74" si="10">I55+(I55*0.1)</f>
        <v>275</v>
      </c>
      <c r="K55" s="22">
        <f>AD74</f>
        <v>1713.567</v>
      </c>
      <c r="L55" s="30">
        <v>160</v>
      </c>
      <c r="M55" s="23">
        <f>L55-(2*L55/11)</f>
        <v>130.90909090909091</v>
      </c>
      <c r="N55" s="23">
        <f>0.0354*K55*10^6*10/(M55*14.3)</f>
        <v>324039.91346153844</v>
      </c>
      <c r="O55" s="26">
        <f>1/((1.82*LOG(N55)-1.64)^2)</f>
        <v>1.420854671747776E-2</v>
      </c>
      <c r="P55" s="30">
        <f>1.2687*0.73*O55*K55*K55/(((M55/10)^5)*10^4)</f>
        <v>1.0050429110081961E-5</v>
      </c>
      <c r="Q55" s="30">
        <f>J55*P55</f>
        <v>2.7638680052725394E-3</v>
      </c>
      <c r="R55" s="28">
        <v>0.3</v>
      </c>
      <c r="S55" s="29">
        <f>SQRT((0.1+R55)^2-Q55)-0.1</f>
        <v>0.29653011486484537</v>
      </c>
      <c r="X55" s="12" t="s">
        <v>17</v>
      </c>
      <c r="Y55" s="13">
        <v>180</v>
      </c>
      <c r="Z55" s="13">
        <f>Y55</f>
        <v>180</v>
      </c>
      <c r="AA55" s="14">
        <f>(210-((Z55-100)/10))/1000</f>
        <v>0.20200000000000001</v>
      </c>
      <c r="AB55" s="12">
        <f>Z55*AB51*AA55</f>
        <v>43.632000000000005</v>
      </c>
      <c r="AC55" s="12">
        <f>Z55*0.85*AB52</f>
        <v>535.5</v>
      </c>
      <c r="AD55" s="12">
        <f>AB55+AC55</f>
        <v>579.13200000000006</v>
      </c>
      <c r="AE55" s="13">
        <v>96</v>
      </c>
      <c r="AF55" s="11"/>
    </row>
    <row r="56" spans="8:32" x14ac:dyDescent="0.3">
      <c r="H56" s="15" t="s">
        <v>41</v>
      </c>
      <c r="I56" s="30">
        <v>185</v>
      </c>
      <c r="J56" s="30">
        <f t="shared" si="10"/>
        <v>203.5</v>
      </c>
      <c r="K56" s="22">
        <f>AD73</f>
        <v>1694.4209999999998</v>
      </c>
      <c r="L56" s="30">
        <v>160</v>
      </c>
      <c r="M56" s="23">
        <f t="shared" ref="M56:M74" si="11">L56-(2*L56/11)</f>
        <v>130.90909090909091</v>
      </c>
      <c r="N56" s="23">
        <f t="shared" ref="N56:N74" si="12">0.0354*K56*10^6*10/(M56*14.3)</f>
        <v>320419.35576923069</v>
      </c>
      <c r="O56" s="26">
        <f t="shared" ref="O56:O68" si="13">1/((1.82*LOG(N56)-1.64)^2)</f>
        <v>1.4238677805218643E-2</v>
      </c>
      <c r="P56" s="30">
        <f t="shared" ref="P56:P74" si="14">1.2687*0.73*O56*K56*K56/(((M56/10)^5)*10^4)</f>
        <v>9.8479328521556909E-6</v>
      </c>
      <c r="Q56" s="30">
        <f t="shared" ref="Q56:Q74" si="15">J56*P56</f>
        <v>2.0040543354136833E-3</v>
      </c>
      <c r="R56" s="28">
        <f>S55</f>
        <v>0.29653011486484537</v>
      </c>
      <c r="S56" s="29">
        <f t="shared" ref="S56:S74" si="16">SQRT((0.1+R56)^2-Q56)-0.1</f>
        <v>0.29399502237885411</v>
      </c>
      <c r="X56" s="15" t="s">
        <v>18</v>
      </c>
      <c r="Y56" s="13">
        <v>2</v>
      </c>
      <c r="Z56" s="13">
        <f t="shared" ref="Z56:Z74" si="17">Y56+Z55</f>
        <v>182</v>
      </c>
      <c r="AA56" s="14">
        <f t="shared" ref="AA56:AA64" si="18">(210-((Z56-100)/10))/1000</f>
        <v>0.20180000000000001</v>
      </c>
      <c r="AB56" s="12">
        <f>Z56*AB51*AA56</f>
        <v>44.073120000000003</v>
      </c>
      <c r="AC56" s="12">
        <f>Z56*0.85*AB52</f>
        <v>541.44999999999993</v>
      </c>
      <c r="AD56" s="12">
        <f t="shared" ref="AD56:AD74" si="19">AB56+AC56</f>
        <v>585.52311999999995</v>
      </c>
      <c r="AE56" s="13">
        <v>118</v>
      </c>
      <c r="AF56" s="11"/>
    </row>
    <row r="57" spans="8:32" x14ac:dyDescent="0.3">
      <c r="H57" s="15" t="s">
        <v>42</v>
      </c>
      <c r="I57" s="30">
        <v>125</v>
      </c>
      <c r="J57" s="30">
        <f t="shared" si="10"/>
        <v>137.5</v>
      </c>
      <c r="K57" s="22">
        <f>AD72</f>
        <v>1643.365</v>
      </c>
      <c r="L57" s="30">
        <v>160</v>
      </c>
      <c r="M57" s="23">
        <f t="shared" si="11"/>
        <v>130.90909090909091</v>
      </c>
      <c r="N57" s="23">
        <f t="shared" si="12"/>
        <v>310764.53525641031</v>
      </c>
      <c r="O57" s="26">
        <f t="shared" si="13"/>
        <v>1.4321210373122005E-2</v>
      </c>
      <c r="P57" s="30">
        <f t="shared" si="14"/>
        <v>9.3170956964907512E-6</v>
      </c>
      <c r="Q57" s="30">
        <f t="shared" si="15"/>
        <v>1.2811006582674784E-3</v>
      </c>
      <c r="R57" s="28">
        <f t="shared" ref="R57:R74" si="20">S56</f>
        <v>0.29399502237885411</v>
      </c>
      <c r="S57" s="29">
        <f t="shared" si="16"/>
        <v>0.29236587135102143</v>
      </c>
      <c r="X57" s="15" t="s">
        <v>19</v>
      </c>
      <c r="Y57" s="13">
        <v>13</v>
      </c>
      <c r="Z57" s="13">
        <f t="shared" si="17"/>
        <v>195</v>
      </c>
      <c r="AA57" s="14">
        <f t="shared" si="18"/>
        <v>0.20050000000000001</v>
      </c>
      <c r="AB57" s="12">
        <f>Z57*AB51*AA57</f>
        <v>46.917000000000002</v>
      </c>
      <c r="AC57" s="12">
        <f>Z57*0.85*AB52</f>
        <v>580.125</v>
      </c>
      <c r="AD57" s="12">
        <f t="shared" si="19"/>
        <v>627.04200000000003</v>
      </c>
      <c r="AE57" s="13">
        <v>313</v>
      </c>
      <c r="AF57" s="11"/>
    </row>
    <row r="58" spans="8:32" x14ac:dyDescent="0.3">
      <c r="H58" s="15" t="s">
        <v>43</v>
      </c>
      <c r="I58" s="30">
        <v>125</v>
      </c>
      <c r="J58" s="30">
        <f t="shared" si="10"/>
        <v>137.5</v>
      </c>
      <c r="K58" s="22">
        <f>AD71</f>
        <v>1592.3089999999997</v>
      </c>
      <c r="L58" s="30">
        <v>160</v>
      </c>
      <c r="M58" s="23">
        <f t="shared" si="11"/>
        <v>130.90909090909091</v>
      </c>
      <c r="N58" s="23">
        <f t="shared" si="12"/>
        <v>301109.71474358975</v>
      </c>
      <c r="O58" s="26">
        <f t="shared" si="13"/>
        <v>1.4407102136802144E-2</v>
      </c>
      <c r="P58" s="30">
        <f t="shared" si="14"/>
        <v>8.7996236848030249E-6</v>
      </c>
      <c r="Q58" s="30">
        <f t="shared" si="15"/>
        <v>1.209948256660416E-3</v>
      </c>
      <c r="R58" s="28">
        <f t="shared" si="20"/>
        <v>0.29236587135102143</v>
      </c>
      <c r="S58" s="29">
        <f t="shared" si="16"/>
        <v>0.29082096763657128</v>
      </c>
      <c r="X58" s="15" t="s">
        <v>20</v>
      </c>
      <c r="Y58" s="13">
        <v>10</v>
      </c>
      <c r="Z58" s="13">
        <f t="shared" si="17"/>
        <v>205</v>
      </c>
      <c r="AA58" s="14">
        <f t="shared" si="18"/>
        <v>0.19950000000000001</v>
      </c>
      <c r="AB58" s="12">
        <f>Z58*AB51*AA58</f>
        <v>49.077000000000005</v>
      </c>
      <c r="AC58" s="12">
        <f>Z58*0.85*AB52</f>
        <v>609.875</v>
      </c>
      <c r="AD58" s="12">
        <f t="shared" si="19"/>
        <v>658.952</v>
      </c>
      <c r="AE58" s="13">
        <v>86</v>
      </c>
      <c r="AF58" s="11"/>
    </row>
    <row r="59" spans="8:32" x14ac:dyDescent="0.3">
      <c r="H59" s="15" t="s">
        <v>44</v>
      </c>
      <c r="I59" s="30">
        <v>125</v>
      </c>
      <c r="J59" s="30">
        <f t="shared" si="10"/>
        <v>137.5</v>
      </c>
      <c r="K59" s="22">
        <f>AD70</f>
        <v>1544.444</v>
      </c>
      <c r="L59" s="30">
        <v>160</v>
      </c>
      <c r="M59" s="23">
        <f t="shared" si="11"/>
        <v>130.90909090909091</v>
      </c>
      <c r="N59" s="23">
        <f t="shared" si="12"/>
        <v>292058.3205128205</v>
      </c>
      <c r="O59" s="26">
        <f t="shared" si="13"/>
        <v>1.4490901676620456E-2</v>
      </c>
      <c r="P59" s="30">
        <f t="shared" si="14"/>
        <v>8.3266921158736913E-6</v>
      </c>
      <c r="Q59" s="30">
        <f t="shared" si="15"/>
        <v>1.1449201659326327E-3</v>
      </c>
      <c r="R59" s="28">
        <f t="shared" si="20"/>
        <v>0.29082096763657128</v>
      </c>
      <c r="S59" s="29">
        <f t="shared" si="16"/>
        <v>0.28935344942411034</v>
      </c>
      <c r="X59" s="15" t="s">
        <v>21</v>
      </c>
      <c r="Y59" s="13">
        <v>33</v>
      </c>
      <c r="Z59" s="13">
        <f t="shared" si="17"/>
        <v>238</v>
      </c>
      <c r="AA59" s="14">
        <f t="shared" si="18"/>
        <v>0.19619999999999999</v>
      </c>
      <c r="AB59" s="12">
        <f>Z59*AB51*AA59</f>
        <v>56.034719999999986</v>
      </c>
      <c r="AC59" s="12">
        <f>Z59*0.85*AB52</f>
        <v>708.05</v>
      </c>
      <c r="AD59" s="12">
        <f t="shared" si="19"/>
        <v>764.08471999999995</v>
      </c>
      <c r="AE59" s="13">
        <v>86</v>
      </c>
      <c r="AF59" s="11"/>
    </row>
    <row r="60" spans="8:32" x14ac:dyDescent="0.3">
      <c r="H60" s="16" t="s">
        <v>45</v>
      </c>
      <c r="I60" s="30">
        <v>125</v>
      </c>
      <c r="J60" s="30">
        <f t="shared" si="10"/>
        <v>137.5</v>
      </c>
      <c r="K60" s="22">
        <f>AD69</f>
        <v>1499.77</v>
      </c>
      <c r="L60" s="30">
        <v>160</v>
      </c>
      <c r="M60" s="23">
        <f t="shared" si="11"/>
        <v>130.90909090909091</v>
      </c>
      <c r="N60" s="23">
        <f t="shared" si="12"/>
        <v>283610.35256410256</v>
      </c>
      <c r="O60" s="26">
        <f t="shared" si="13"/>
        <v>1.4572183227221857E-2</v>
      </c>
      <c r="P60" s="30">
        <f t="shared" si="14"/>
        <v>7.8959922406292346E-6</v>
      </c>
      <c r="Q60" s="30">
        <f t="shared" si="15"/>
        <v>1.0856989330865197E-3</v>
      </c>
      <c r="R60" s="28">
        <f t="shared" si="20"/>
        <v>0.28935344942411034</v>
      </c>
      <c r="S60" s="29">
        <f t="shared" si="16"/>
        <v>0.28795671104566123</v>
      </c>
      <c r="X60" s="16" t="s">
        <v>22</v>
      </c>
      <c r="Y60" s="17">
        <v>39</v>
      </c>
      <c r="Z60" s="13">
        <f t="shared" si="17"/>
        <v>277</v>
      </c>
      <c r="AA60" s="14">
        <f t="shared" si="18"/>
        <v>0.1923</v>
      </c>
      <c r="AB60" s="12">
        <f>Z60*AB51*AA60</f>
        <v>63.920519999999996</v>
      </c>
      <c r="AC60" s="12">
        <f>Z60*0.85*AB52</f>
        <v>824.07499999999993</v>
      </c>
      <c r="AD60" s="12">
        <f t="shared" si="19"/>
        <v>887.99551999999994</v>
      </c>
      <c r="AE60" s="17">
        <v>87</v>
      </c>
    </row>
    <row r="61" spans="8:32" x14ac:dyDescent="0.3">
      <c r="H61" s="16" t="s">
        <v>46</v>
      </c>
      <c r="I61" s="30">
        <v>150</v>
      </c>
      <c r="J61" s="30">
        <f t="shared" si="10"/>
        <v>165</v>
      </c>
      <c r="K61" s="22">
        <f>AD68</f>
        <v>1451.905</v>
      </c>
      <c r="L61" s="30">
        <v>160</v>
      </c>
      <c r="M61" s="23">
        <f t="shared" si="11"/>
        <v>130.90909090909091</v>
      </c>
      <c r="N61" s="23">
        <f t="shared" si="12"/>
        <v>274558.95833333331</v>
      </c>
      <c r="O61" s="26">
        <f t="shared" si="13"/>
        <v>1.4662800287285343E-2</v>
      </c>
      <c r="P61" s="30">
        <f t="shared" si="14"/>
        <v>7.4460523694453497E-6</v>
      </c>
      <c r="Q61" s="30">
        <f t="shared" si="15"/>
        <v>1.2285986409584827E-3</v>
      </c>
      <c r="R61" s="28">
        <f t="shared" si="20"/>
        <v>0.28795671104566123</v>
      </c>
      <c r="S61" s="29">
        <f t="shared" si="16"/>
        <v>0.28637004413438705</v>
      </c>
      <c r="X61" s="16" t="s">
        <v>23</v>
      </c>
      <c r="Y61" s="17">
        <v>36</v>
      </c>
      <c r="Z61" s="13">
        <f t="shared" si="17"/>
        <v>313</v>
      </c>
      <c r="AA61" s="14">
        <f t="shared" si="18"/>
        <v>0.18869999999999998</v>
      </c>
      <c r="AB61" s="12">
        <f>Z61*AB51*AA61</f>
        <v>70.875719999999987</v>
      </c>
      <c r="AC61" s="12">
        <f>Z61*0.85*AB52</f>
        <v>931.17500000000007</v>
      </c>
      <c r="AD61" s="12">
        <f t="shared" si="19"/>
        <v>1002.0507200000001</v>
      </c>
      <c r="AE61" s="17">
        <v>83</v>
      </c>
    </row>
    <row r="62" spans="8:32" x14ac:dyDescent="0.3">
      <c r="H62" s="16" t="s">
        <v>47</v>
      </c>
      <c r="I62" s="30">
        <v>190</v>
      </c>
      <c r="J62" s="30">
        <f t="shared" si="10"/>
        <v>209</v>
      </c>
      <c r="K62" s="22">
        <f>AD67</f>
        <v>1400.8489999999999</v>
      </c>
      <c r="L62" s="30">
        <v>160</v>
      </c>
      <c r="M62" s="23">
        <f t="shared" si="11"/>
        <v>130.90909090909091</v>
      </c>
      <c r="N62" s="23">
        <f t="shared" si="12"/>
        <v>264904.13782051281</v>
      </c>
      <c r="O62" s="26">
        <f t="shared" si="13"/>
        <v>1.476379680583334E-2</v>
      </c>
      <c r="P62" s="30">
        <f t="shared" si="14"/>
        <v>6.9793258250848119E-6</v>
      </c>
      <c r="Q62" s="30">
        <f t="shared" si="15"/>
        <v>1.4586790974427256E-3</v>
      </c>
      <c r="R62" s="28">
        <f t="shared" si="20"/>
        <v>0.28637004413438705</v>
      </c>
      <c r="S62" s="29">
        <f t="shared" si="16"/>
        <v>0.28447773915659336</v>
      </c>
      <c r="X62" s="16" t="s">
        <v>24</v>
      </c>
      <c r="Y62" s="17">
        <v>35</v>
      </c>
      <c r="Z62" s="13">
        <f t="shared" si="17"/>
        <v>348</v>
      </c>
      <c r="AA62" s="14">
        <f t="shared" si="18"/>
        <v>0.18519999999999998</v>
      </c>
      <c r="AB62" s="12">
        <f>Z62*AB51*AA62</f>
        <v>77.339519999999979</v>
      </c>
      <c r="AC62" s="12">
        <f>Z62*0.85*AB52</f>
        <v>1035.3</v>
      </c>
      <c r="AD62" s="12">
        <f t="shared" si="19"/>
        <v>1112.6395199999999</v>
      </c>
      <c r="AE62" s="17">
        <v>103</v>
      </c>
    </row>
    <row r="63" spans="8:32" x14ac:dyDescent="0.3">
      <c r="H63" s="16" t="s">
        <v>49</v>
      </c>
      <c r="I63" s="30">
        <v>700</v>
      </c>
      <c r="J63" s="30">
        <f t="shared" si="10"/>
        <v>770</v>
      </c>
      <c r="K63" s="22">
        <f>AD66</f>
        <v>1359.366</v>
      </c>
      <c r="L63" s="30">
        <v>160</v>
      </c>
      <c r="M63" s="23">
        <f t="shared" si="11"/>
        <v>130.90909090909091</v>
      </c>
      <c r="N63" s="23">
        <f t="shared" si="12"/>
        <v>257059.59615384619</v>
      </c>
      <c r="O63" s="26">
        <f t="shared" si="13"/>
        <v>1.4849413134797956E-2</v>
      </c>
      <c r="P63" s="30">
        <f t="shared" si="14"/>
        <v>6.6102039919479311E-6</v>
      </c>
      <c r="Q63" s="30">
        <f t="shared" si="15"/>
        <v>5.0898570737999069E-3</v>
      </c>
      <c r="R63" s="28">
        <f t="shared" si="20"/>
        <v>0.28447773915659336</v>
      </c>
      <c r="S63" s="29">
        <f t="shared" si="16"/>
        <v>0.27780057548019366</v>
      </c>
      <c r="X63" s="16" t="s">
        <v>25</v>
      </c>
      <c r="Y63" s="17">
        <v>16</v>
      </c>
      <c r="Z63" s="13">
        <f t="shared" si="17"/>
        <v>364</v>
      </c>
      <c r="AA63" s="14">
        <f t="shared" si="18"/>
        <v>0.18359999999999999</v>
      </c>
      <c r="AB63" s="12">
        <f>Z63*AB51*AA63</f>
        <v>80.196479999999994</v>
      </c>
      <c r="AC63" s="12">
        <f>Z63*0.85*AB52</f>
        <v>1082.8999999999999</v>
      </c>
      <c r="AD63" s="12">
        <f t="shared" si="19"/>
        <v>1163.0964799999999</v>
      </c>
      <c r="AE63" s="17">
        <v>40</v>
      </c>
    </row>
    <row r="64" spans="8:32" x14ac:dyDescent="0.3">
      <c r="H64" s="16" t="s">
        <v>48</v>
      </c>
      <c r="I64" s="30">
        <v>375</v>
      </c>
      <c r="J64" s="30">
        <f t="shared" si="10"/>
        <v>412.5</v>
      </c>
      <c r="K64" s="22">
        <f>AD65</f>
        <v>1340.22</v>
      </c>
      <c r="L64" s="30">
        <v>160</v>
      </c>
      <c r="M64" s="23">
        <f t="shared" si="11"/>
        <v>130.90909090909091</v>
      </c>
      <c r="N64" s="23">
        <f t="shared" si="12"/>
        <v>253439.0384615385</v>
      </c>
      <c r="O64" s="26">
        <f t="shared" si="13"/>
        <v>1.4890072307134893E-2</v>
      </c>
      <c r="P64" s="30">
        <f t="shared" si="14"/>
        <v>6.4429054960843969E-6</v>
      </c>
      <c r="Q64" s="30">
        <f t="shared" si="15"/>
        <v>2.6576985171348137E-3</v>
      </c>
      <c r="R64" s="28">
        <f t="shared" si="20"/>
        <v>0.27780057548019366</v>
      </c>
      <c r="S64" s="29">
        <f t="shared" si="16"/>
        <v>0.27426671815168213</v>
      </c>
      <c r="X64" s="16" t="s">
        <v>26</v>
      </c>
      <c r="Y64" s="17">
        <v>27</v>
      </c>
      <c r="Z64" s="13">
        <f t="shared" si="17"/>
        <v>391</v>
      </c>
      <c r="AA64" s="14">
        <f t="shared" si="18"/>
        <v>0.18090000000000001</v>
      </c>
      <c r="AB64" s="12">
        <f>Z64*AB51*AA64</f>
        <v>84.878280000000004</v>
      </c>
      <c r="AC64" s="12">
        <f>Z64*0.85*AB52</f>
        <v>1163.2249999999999</v>
      </c>
      <c r="AD64" s="12">
        <f t="shared" si="19"/>
        <v>1248.1032799999998</v>
      </c>
      <c r="AE64" s="17">
        <v>110</v>
      </c>
    </row>
    <row r="65" spans="8:32" x14ac:dyDescent="0.3">
      <c r="H65" s="16" t="s">
        <v>50</v>
      </c>
      <c r="I65" s="30">
        <v>110</v>
      </c>
      <c r="J65" s="30">
        <f t="shared" si="10"/>
        <v>121</v>
      </c>
      <c r="K65" s="22">
        <f>AD64</f>
        <v>1248.1032799999998</v>
      </c>
      <c r="L65" s="30">
        <v>110</v>
      </c>
      <c r="M65" s="23">
        <f t="shared" si="11"/>
        <v>90</v>
      </c>
      <c r="N65" s="23">
        <f t="shared" si="12"/>
        <v>343301.13529137522</v>
      </c>
      <c r="O65" s="26">
        <f t="shared" si="13"/>
        <v>1.4055203693000697E-2</v>
      </c>
      <c r="P65" s="30">
        <f t="shared" si="14"/>
        <v>3.434056575031249E-5</v>
      </c>
      <c r="Q65" s="30">
        <f t="shared" si="15"/>
        <v>4.1552084557878117E-3</v>
      </c>
      <c r="R65" s="28">
        <f t="shared" si="20"/>
        <v>0.27426671815168213</v>
      </c>
      <c r="S65" s="29">
        <f t="shared" si="16"/>
        <v>0.26867379600433072</v>
      </c>
      <c r="X65" s="16" t="s">
        <v>27</v>
      </c>
      <c r="Y65" s="17">
        <v>29</v>
      </c>
      <c r="Z65" s="13">
        <f t="shared" si="17"/>
        <v>420</v>
      </c>
      <c r="AA65" s="14">
        <v>0.18</v>
      </c>
      <c r="AB65" s="12">
        <f>Z65*AB51*AA65</f>
        <v>90.72</v>
      </c>
      <c r="AC65" s="12">
        <f>Z65*0.85*AB52</f>
        <v>1249.5</v>
      </c>
      <c r="AD65" s="12">
        <f t="shared" si="19"/>
        <v>1340.22</v>
      </c>
      <c r="AE65" s="17">
        <v>375</v>
      </c>
    </row>
    <row r="66" spans="8:32" x14ac:dyDescent="0.3">
      <c r="H66" s="16" t="s">
        <v>51</v>
      </c>
      <c r="I66" s="30">
        <v>40</v>
      </c>
      <c r="J66" s="30">
        <f t="shared" si="10"/>
        <v>44</v>
      </c>
      <c r="K66" s="22">
        <f>AD63</f>
        <v>1163.0964799999999</v>
      </c>
      <c r="L66" s="30">
        <v>110</v>
      </c>
      <c r="M66" s="23">
        <f t="shared" si="11"/>
        <v>90</v>
      </c>
      <c r="N66" s="23">
        <f t="shared" si="12"/>
        <v>319919.31151515146</v>
      </c>
      <c r="O66" s="26">
        <f t="shared" si="13"/>
        <v>1.424287360693146E-2</v>
      </c>
      <c r="P66" s="30">
        <f t="shared" si="14"/>
        <v>3.0220271091560907E-5</v>
      </c>
      <c r="Q66" s="30">
        <f t="shared" si="15"/>
        <v>1.32969192802868E-3</v>
      </c>
      <c r="R66" s="28">
        <f t="shared" si="20"/>
        <v>0.26867379600433072</v>
      </c>
      <c r="S66" s="29">
        <f t="shared" si="16"/>
        <v>0.26686601904811813</v>
      </c>
      <c r="X66" s="16" t="s">
        <v>28</v>
      </c>
      <c r="Y66" s="17">
        <v>6</v>
      </c>
      <c r="Z66" s="13">
        <f t="shared" si="17"/>
        <v>426</v>
      </c>
      <c r="AA66" s="14">
        <v>0.18</v>
      </c>
      <c r="AB66" s="12">
        <f>Z66*AB51*AA66</f>
        <v>92.015999999999991</v>
      </c>
      <c r="AC66" s="12">
        <f>Z66*0.85*AB52</f>
        <v>1267.3499999999999</v>
      </c>
      <c r="AD66" s="12">
        <f t="shared" si="19"/>
        <v>1359.366</v>
      </c>
      <c r="AE66" s="17">
        <v>700</v>
      </c>
    </row>
    <row r="67" spans="8:32" x14ac:dyDescent="0.3">
      <c r="H67" s="16" t="s">
        <v>52</v>
      </c>
      <c r="I67" s="30">
        <v>103</v>
      </c>
      <c r="J67" s="30">
        <f t="shared" si="10"/>
        <v>113.3</v>
      </c>
      <c r="K67" s="22">
        <f>AD62</f>
        <v>1112.6395199999999</v>
      </c>
      <c r="L67" s="30">
        <v>110</v>
      </c>
      <c r="M67" s="23">
        <f t="shared" si="11"/>
        <v>90</v>
      </c>
      <c r="N67" s="23">
        <f t="shared" si="12"/>
        <v>306040.70713286719</v>
      </c>
      <c r="O67" s="26">
        <f t="shared" si="13"/>
        <v>1.4362799945395887E-2</v>
      </c>
      <c r="P67" s="30">
        <f t="shared" si="14"/>
        <v>2.7887997283189081E-5</v>
      </c>
      <c r="Q67" s="30">
        <f t="shared" si="15"/>
        <v>3.1597100921853228E-3</v>
      </c>
      <c r="R67" s="28">
        <f t="shared" si="20"/>
        <v>0.26686601904811813</v>
      </c>
      <c r="S67" s="29">
        <f t="shared" si="16"/>
        <v>0.26253408921097177</v>
      </c>
      <c r="X67" s="16" t="s">
        <v>29</v>
      </c>
      <c r="Y67" s="17">
        <v>13</v>
      </c>
      <c r="Z67" s="13">
        <f t="shared" si="17"/>
        <v>439</v>
      </c>
      <c r="AA67" s="14">
        <v>0.18</v>
      </c>
      <c r="AB67" s="12">
        <f>Z67*AB51*AA67</f>
        <v>94.823999999999984</v>
      </c>
      <c r="AC67" s="12">
        <f>Z67*0.85*AB52</f>
        <v>1306.0249999999999</v>
      </c>
      <c r="AD67" s="12">
        <f t="shared" si="19"/>
        <v>1400.8489999999999</v>
      </c>
      <c r="AE67" s="17">
        <v>190</v>
      </c>
    </row>
    <row r="68" spans="8:32" x14ac:dyDescent="0.3">
      <c r="H68" s="16" t="s">
        <v>53</v>
      </c>
      <c r="I68" s="30">
        <v>83</v>
      </c>
      <c r="J68" s="30">
        <f t="shared" si="10"/>
        <v>91.3</v>
      </c>
      <c r="K68" s="22">
        <f>AD61</f>
        <v>1002.0507200000001</v>
      </c>
      <c r="L68" s="30">
        <v>110</v>
      </c>
      <c r="M68" s="23">
        <f t="shared" si="11"/>
        <v>90</v>
      </c>
      <c r="N68" s="23">
        <f t="shared" si="12"/>
        <v>275622.34256410261</v>
      </c>
      <c r="O68" s="26">
        <f t="shared" si="13"/>
        <v>1.4651956399083116E-2</v>
      </c>
      <c r="P68" s="30">
        <f t="shared" si="14"/>
        <v>2.3075136527325126E-5</v>
      </c>
      <c r="Q68" s="30">
        <f t="shared" si="15"/>
        <v>2.1067599649447839E-3</v>
      </c>
      <c r="R68" s="28">
        <f t="shared" si="20"/>
        <v>0.26253408921097177</v>
      </c>
      <c r="S68" s="29">
        <f t="shared" si="16"/>
        <v>0.25961674860201389</v>
      </c>
      <c r="X68" s="16" t="s">
        <v>30</v>
      </c>
      <c r="Y68" s="17">
        <v>16</v>
      </c>
      <c r="Z68" s="13">
        <f t="shared" si="17"/>
        <v>455</v>
      </c>
      <c r="AA68" s="14">
        <v>0.18</v>
      </c>
      <c r="AB68" s="12">
        <f>Z68*AB51*AA68</f>
        <v>98.28</v>
      </c>
      <c r="AC68" s="12">
        <f>Z68*0.85*AB52</f>
        <v>1353.625</v>
      </c>
      <c r="AD68" s="12">
        <f t="shared" si="19"/>
        <v>1451.905</v>
      </c>
      <c r="AE68" s="17">
        <v>150</v>
      </c>
    </row>
    <row r="69" spans="8:32" x14ac:dyDescent="0.3">
      <c r="H69" s="16" t="s">
        <v>54</v>
      </c>
      <c r="I69" s="30">
        <v>87</v>
      </c>
      <c r="J69" s="30">
        <f t="shared" si="10"/>
        <v>95.7</v>
      </c>
      <c r="K69" s="22">
        <f>AD60</f>
        <v>887.99551999999994</v>
      </c>
      <c r="L69" s="30">
        <v>110</v>
      </c>
      <c r="M69" s="23">
        <f t="shared" si="11"/>
        <v>90</v>
      </c>
      <c r="N69" s="23">
        <f t="shared" si="12"/>
        <v>244250.51599067598</v>
      </c>
      <c r="O69" s="26">
        <f>1/((1.82*LOG(N69)-1.64)^2)</f>
        <v>1.4996712900373873E-2</v>
      </c>
      <c r="P69" s="30">
        <f t="shared" si="14"/>
        <v>1.8547564054816032E-5</v>
      </c>
      <c r="Q69" s="30">
        <f t="shared" si="15"/>
        <v>1.7750018800458942E-3</v>
      </c>
      <c r="R69" s="28">
        <f t="shared" si="20"/>
        <v>0.25961674860201389</v>
      </c>
      <c r="S69" s="29">
        <f t="shared" si="16"/>
        <v>0.25714031415542848</v>
      </c>
      <c r="X69" s="16" t="s">
        <v>31</v>
      </c>
      <c r="Y69" s="17">
        <v>15</v>
      </c>
      <c r="Z69" s="13">
        <f t="shared" si="17"/>
        <v>470</v>
      </c>
      <c r="AA69" s="14">
        <v>0.18</v>
      </c>
      <c r="AB69" s="12">
        <f>Z69*AB51*AA69</f>
        <v>101.52</v>
      </c>
      <c r="AC69" s="12">
        <f>Z69*0.85*AB52</f>
        <v>1398.25</v>
      </c>
      <c r="AD69" s="12">
        <f t="shared" si="19"/>
        <v>1499.77</v>
      </c>
      <c r="AE69" s="17">
        <v>125</v>
      </c>
    </row>
    <row r="70" spans="8:32" x14ac:dyDescent="0.3">
      <c r="H70" s="16" t="s">
        <v>55</v>
      </c>
      <c r="I70" s="30">
        <v>86</v>
      </c>
      <c r="J70" s="30">
        <f t="shared" si="10"/>
        <v>94.6</v>
      </c>
      <c r="K70" s="22">
        <f>AD59</f>
        <v>764.08471999999995</v>
      </c>
      <c r="L70" s="30">
        <v>110</v>
      </c>
      <c r="M70" s="23">
        <f t="shared" si="11"/>
        <v>90</v>
      </c>
      <c r="N70" s="23">
        <f t="shared" si="12"/>
        <v>210167.82508158509</v>
      </c>
      <c r="O70" s="26">
        <f t="shared" ref="O70:O74" si="21">1/((1.82*LOG(N70)-1.64)^2)</f>
        <v>1.544274085094334E-2</v>
      </c>
      <c r="P70" s="30">
        <f t="shared" si="14"/>
        <v>1.4140887460165922E-5</v>
      </c>
      <c r="Q70" s="30">
        <f t="shared" si="15"/>
        <v>1.3377279537316962E-3</v>
      </c>
      <c r="R70" s="28">
        <f t="shared" si="20"/>
        <v>0.25714031415542848</v>
      </c>
      <c r="S70" s="29">
        <f t="shared" si="16"/>
        <v>0.25526254522719738</v>
      </c>
      <c r="X70" s="16" t="s">
        <v>32</v>
      </c>
      <c r="Y70" s="17">
        <v>14</v>
      </c>
      <c r="Z70" s="13">
        <f t="shared" si="17"/>
        <v>484</v>
      </c>
      <c r="AA70" s="14">
        <v>0.18</v>
      </c>
      <c r="AB70" s="12">
        <f>Z70*AB51*AA70</f>
        <v>104.54399999999998</v>
      </c>
      <c r="AC70" s="12">
        <f>Z70*0.85*AB52</f>
        <v>1439.8999999999999</v>
      </c>
      <c r="AD70" s="12">
        <f t="shared" si="19"/>
        <v>1544.444</v>
      </c>
      <c r="AE70" s="17">
        <v>125</v>
      </c>
    </row>
    <row r="71" spans="8:32" x14ac:dyDescent="0.3">
      <c r="H71" s="16" t="s">
        <v>56</v>
      </c>
      <c r="I71" s="30">
        <v>86</v>
      </c>
      <c r="J71" s="30">
        <f t="shared" si="10"/>
        <v>94.6</v>
      </c>
      <c r="K71" s="22">
        <f>AD58</f>
        <v>658.952</v>
      </c>
      <c r="L71" s="31">
        <v>110</v>
      </c>
      <c r="M71" s="23">
        <f t="shared" si="11"/>
        <v>90</v>
      </c>
      <c r="N71" s="23">
        <f t="shared" si="12"/>
        <v>181250.20046620048</v>
      </c>
      <c r="O71" s="26">
        <f t="shared" si="21"/>
        <v>1.5901800546270318E-2</v>
      </c>
      <c r="P71" s="30">
        <f t="shared" si="14"/>
        <v>1.0829866811195539E-5</v>
      </c>
      <c r="Q71" s="30">
        <f t="shared" si="15"/>
        <v>1.0245054003390978E-3</v>
      </c>
      <c r="R71" s="28">
        <f t="shared" si="20"/>
        <v>0.25526254522719738</v>
      </c>
      <c r="S71" s="29">
        <f t="shared" si="16"/>
        <v>0.25381770820716043</v>
      </c>
      <c r="X71" s="16" t="s">
        <v>33</v>
      </c>
      <c r="Y71" s="17">
        <v>15</v>
      </c>
      <c r="Z71" s="13">
        <f t="shared" si="17"/>
        <v>499</v>
      </c>
      <c r="AA71" s="14">
        <v>0.18</v>
      </c>
      <c r="AB71" s="12">
        <f>Z71*AB51*AA71</f>
        <v>107.78399999999999</v>
      </c>
      <c r="AC71" s="12">
        <f>Z71*0.85*AB52</f>
        <v>1484.5249999999999</v>
      </c>
      <c r="AD71" s="12">
        <f t="shared" si="19"/>
        <v>1592.3089999999997</v>
      </c>
      <c r="AE71" s="17">
        <v>125</v>
      </c>
    </row>
    <row r="72" spans="8:32" x14ac:dyDescent="0.3">
      <c r="H72" s="16" t="s">
        <v>57</v>
      </c>
      <c r="I72" s="30">
        <v>313</v>
      </c>
      <c r="J72" s="30">
        <f t="shared" si="10"/>
        <v>344.3</v>
      </c>
      <c r="K72" s="22">
        <f>AD57</f>
        <v>627.04200000000003</v>
      </c>
      <c r="L72" s="31">
        <v>110</v>
      </c>
      <c r="M72" s="23">
        <f t="shared" si="11"/>
        <v>90</v>
      </c>
      <c r="N72" s="23">
        <f t="shared" si="12"/>
        <v>172473.09090909091</v>
      </c>
      <c r="O72" s="26">
        <f t="shared" si="21"/>
        <v>1.6060324357554921E-2</v>
      </c>
      <c r="P72" s="30">
        <f t="shared" si="14"/>
        <v>9.9041412984317245E-6</v>
      </c>
      <c r="Q72" s="30">
        <f t="shared" si="15"/>
        <v>3.4099958490500428E-3</v>
      </c>
      <c r="R72" s="28">
        <f t="shared" si="20"/>
        <v>0.25381770820716043</v>
      </c>
      <c r="S72" s="29">
        <f t="shared" si="16"/>
        <v>0.24896557823360929</v>
      </c>
      <c r="X72" s="16" t="s">
        <v>34</v>
      </c>
      <c r="Y72" s="17">
        <v>16</v>
      </c>
      <c r="Z72" s="13">
        <f t="shared" si="17"/>
        <v>515</v>
      </c>
      <c r="AA72" s="14">
        <v>0.18</v>
      </c>
      <c r="AB72" s="12">
        <f>Z72*AB51*AA72</f>
        <v>111.24</v>
      </c>
      <c r="AC72" s="12">
        <f>Z72*0.85*AB52</f>
        <v>1532.125</v>
      </c>
      <c r="AD72" s="12">
        <f t="shared" si="19"/>
        <v>1643.365</v>
      </c>
      <c r="AE72" s="17">
        <v>125</v>
      </c>
    </row>
    <row r="73" spans="8:32" x14ac:dyDescent="0.3">
      <c r="H73" s="16" t="s">
        <v>58</v>
      </c>
      <c r="I73" s="30">
        <v>118</v>
      </c>
      <c r="J73" s="30">
        <f t="shared" si="10"/>
        <v>129.80000000000001</v>
      </c>
      <c r="K73" s="22">
        <f>AD56</f>
        <v>585.52311999999995</v>
      </c>
      <c r="L73" s="31">
        <v>110</v>
      </c>
      <c r="M73" s="23">
        <f t="shared" si="11"/>
        <v>90</v>
      </c>
      <c r="N73" s="23">
        <f t="shared" si="12"/>
        <v>161052.97939393937</v>
      </c>
      <c r="O73" s="26">
        <f t="shared" si="21"/>
        <v>1.6283037546218831E-2</v>
      </c>
      <c r="P73" s="30">
        <f t="shared" si="14"/>
        <v>8.7557383253638581E-6</v>
      </c>
      <c r="Q73" s="30">
        <f t="shared" si="15"/>
        <v>1.1364948346322288E-3</v>
      </c>
      <c r="R73" s="28">
        <f t="shared" si="20"/>
        <v>0.24896557823360929</v>
      </c>
      <c r="S73" s="29">
        <f t="shared" si="16"/>
        <v>0.24733338445546096</v>
      </c>
      <c r="X73" s="16" t="s">
        <v>35</v>
      </c>
      <c r="Y73" s="17">
        <v>16</v>
      </c>
      <c r="Z73" s="13">
        <f t="shared" si="17"/>
        <v>531</v>
      </c>
      <c r="AA73" s="14">
        <v>0.18</v>
      </c>
      <c r="AB73" s="12">
        <f>Z73*AB51*AA73</f>
        <v>114.69599999999998</v>
      </c>
      <c r="AC73" s="12">
        <f>Z73*0.85*AB52</f>
        <v>1579.7249999999999</v>
      </c>
      <c r="AD73" s="12">
        <f t="shared" si="19"/>
        <v>1694.4209999999998</v>
      </c>
      <c r="AE73" s="17">
        <v>185</v>
      </c>
    </row>
    <row r="74" spans="8:32" x14ac:dyDescent="0.3">
      <c r="H74" s="16" t="s">
        <v>59</v>
      </c>
      <c r="I74" s="30">
        <v>96</v>
      </c>
      <c r="J74" s="30">
        <f t="shared" si="10"/>
        <v>105.6</v>
      </c>
      <c r="K74" s="22">
        <f>AD55</f>
        <v>579.13200000000006</v>
      </c>
      <c r="L74" s="31">
        <v>110</v>
      </c>
      <c r="M74" s="23">
        <f t="shared" si="11"/>
        <v>90</v>
      </c>
      <c r="N74" s="23">
        <f t="shared" si="12"/>
        <v>159295.04895104896</v>
      </c>
      <c r="O74" s="26">
        <f t="shared" si="21"/>
        <v>1.6319147290527344E-2</v>
      </c>
      <c r="P74" s="30">
        <f t="shared" si="14"/>
        <v>8.5846351095812214E-6</v>
      </c>
      <c r="Q74" s="30">
        <f t="shared" si="15"/>
        <v>9.0653746757177688E-4</v>
      </c>
      <c r="R74" s="28">
        <f t="shared" si="20"/>
        <v>0.24733338445546096</v>
      </c>
      <c r="S74" s="29">
        <f t="shared" si="16"/>
        <v>0.24602592748190602</v>
      </c>
      <c r="X74" s="16" t="s">
        <v>36</v>
      </c>
      <c r="Y74" s="17">
        <v>6</v>
      </c>
      <c r="Z74" s="13">
        <f t="shared" si="17"/>
        <v>537</v>
      </c>
      <c r="AA74" s="14">
        <v>0.18</v>
      </c>
      <c r="AB74" s="12">
        <f>Z74*AB51*AA74</f>
        <v>115.99199999999999</v>
      </c>
      <c r="AC74" s="12">
        <f>Z74*0.85*AB52</f>
        <v>1597.575</v>
      </c>
      <c r="AD74" s="12">
        <f t="shared" si="19"/>
        <v>1713.567</v>
      </c>
      <c r="AE74" s="17">
        <v>250</v>
      </c>
    </row>
    <row r="75" spans="8:32" x14ac:dyDescent="0.3">
      <c r="H75" s="4"/>
      <c r="I75" s="30"/>
      <c r="J75" s="30"/>
      <c r="K75" s="30"/>
      <c r="L75" s="30"/>
      <c r="M75" s="23"/>
      <c r="N75" s="23"/>
      <c r="O75" s="23"/>
      <c r="P75" s="30"/>
      <c r="Q75" s="30"/>
      <c r="R75" s="30"/>
      <c r="S75" s="3"/>
      <c r="X75" s="8"/>
      <c r="Y75" s="18"/>
      <c r="Z75" s="18"/>
      <c r="AA75" s="18"/>
      <c r="AB75" s="18"/>
      <c r="AC75" s="19"/>
      <c r="AD75" s="20"/>
      <c r="AE75" s="18">
        <f>SUM(AE55:AE74)</f>
        <v>3472</v>
      </c>
      <c r="AF75" s="1" t="s">
        <v>37</v>
      </c>
    </row>
    <row r="76" spans="8:32" x14ac:dyDescent="0.3">
      <c r="H76" s="4"/>
      <c r="I76" s="30"/>
      <c r="J76" s="30"/>
      <c r="K76" s="30"/>
      <c r="L76" s="30"/>
      <c r="M76" s="23"/>
      <c r="N76" s="23"/>
      <c r="O76" s="23"/>
      <c r="P76" s="30"/>
      <c r="Q76" s="30"/>
      <c r="R76" s="30"/>
      <c r="S76" s="3"/>
      <c r="X76" s="8"/>
      <c r="Y76" s="18"/>
      <c r="Z76" s="18"/>
      <c r="AA76" s="18" t="s">
        <v>38</v>
      </c>
      <c r="AB76" s="21">
        <f>AB74+AC74</f>
        <v>1713.567</v>
      </c>
      <c r="AC76" s="18" t="s">
        <v>39</v>
      </c>
      <c r="AD76" s="18"/>
      <c r="AE76" s="18"/>
    </row>
    <row r="77" spans="8:32" x14ac:dyDescent="0.3">
      <c r="H77" s="4"/>
      <c r="I77" s="30"/>
      <c r="J77" s="30"/>
      <c r="K77" s="30"/>
      <c r="L77" s="30"/>
      <c r="M77" s="23"/>
      <c r="N77" s="23"/>
      <c r="O77" s="23"/>
      <c r="P77" s="30"/>
      <c r="Q77" s="30"/>
      <c r="R77" s="30"/>
      <c r="S77" s="3"/>
    </row>
    <row r="78" spans="8:32" x14ac:dyDescent="0.3">
      <c r="H78" s="4"/>
      <c r="I78" s="30"/>
      <c r="J78" s="30"/>
      <c r="K78" s="30"/>
      <c r="L78" s="30"/>
      <c r="M78" s="23"/>
      <c r="N78" s="23"/>
      <c r="O78" s="23"/>
      <c r="P78" s="30"/>
      <c r="Q78" s="30"/>
      <c r="R78" s="30"/>
      <c r="S78" s="3"/>
    </row>
    <row r="79" spans="8:32" ht="19.5" thickBot="1" x14ac:dyDescent="0.35">
      <c r="H79" s="5"/>
      <c r="I79" s="6"/>
      <c r="J79" s="6"/>
      <c r="K79" s="6"/>
      <c r="L79" s="6"/>
      <c r="M79" s="25"/>
      <c r="N79" s="25"/>
      <c r="O79" s="25"/>
      <c r="P79" s="6"/>
      <c r="Q79" s="6"/>
      <c r="R79" s="6"/>
      <c r="S79" s="7"/>
    </row>
    <row r="80" spans="8:32" ht="19.5" thickTop="1" x14ac:dyDescent="0.3"/>
  </sheetData>
  <mergeCells count="22">
    <mergeCell ref="H15:H16"/>
    <mergeCell ref="I15:J15"/>
    <mergeCell ref="K15:K16"/>
    <mergeCell ref="L15:L16"/>
    <mergeCell ref="P15:P16"/>
    <mergeCell ref="M15:M16"/>
    <mergeCell ref="N15:N16"/>
    <mergeCell ref="O15:O16"/>
    <mergeCell ref="H53:H54"/>
    <mergeCell ref="I53:J53"/>
    <mergeCell ref="K53:K54"/>
    <mergeCell ref="L53:L54"/>
    <mergeCell ref="M53:M54"/>
    <mergeCell ref="Q5:AA9"/>
    <mergeCell ref="Q44:Z48"/>
    <mergeCell ref="N53:N54"/>
    <mergeCell ref="O53:O54"/>
    <mergeCell ref="P53:P54"/>
    <mergeCell ref="Q53:Q54"/>
    <mergeCell ref="R53:S53"/>
    <mergeCell ref="Q15:Q16"/>
    <mergeCell ref="R15:S15"/>
  </mergeCells>
  <pageMargins left="0.7" right="0.7" top="0.75" bottom="0.75" header="0.3" footer="0.3"/>
  <pageSetup paperSize="9" scale="3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5" sqref="F15:N4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2014-01-23T07:04:34Z</dcterms:modified>
</cp:coreProperties>
</file>