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630" windowHeight="5685"/>
  </bookViews>
  <sheets>
    <sheet name="FRICAL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65" i="1"/>
  <c r="F64"/>
  <c r="F63"/>
  <c r="F62"/>
  <c r="F61"/>
  <c r="F60"/>
  <c r="F66" s="1"/>
  <c r="F57"/>
  <c r="F56"/>
  <c r="F55"/>
  <c r="F54"/>
  <c r="F53"/>
  <c r="F52"/>
  <c r="F51"/>
  <c r="F38"/>
  <c r="F69" s="1"/>
  <c r="F35"/>
  <c r="F32"/>
  <c r="F31"/>
  <c r="F30"/>
  <c r="F29"/>
  <c r="F28"/>
  <c r="F33" s="1"/>
  <c r="F37" s="1"/>
  <c r="F39" s="1"/>
  <c r="K24"/>
  <c r="J24"/>
  <c r="I24"/>
  <c r="K22"/>
  <c r="K21"/>
  <c r="K20"/>
  <c r="K19"/>
  <c r="K18"/>
  <c r="K17"/>
  <c r="K16"/>
  <c r="K15"/>
  <c r="K14"/>
  <c r="K13"/>
  <c r="K12"/>
  <c r="K11"/>
  <c r="K10"/>
  <c r="K8"/>
  <c r="K9"/>
  <c r="D35"/>
  <c r="D28"/>
  <c r="D29"/>
  <c r="D32"/>
  <c r="D30"/>
  <c r="D31"/>
  <c r="D38"/>
  <c r="D51"/>
  <c r="D52"/>
  <c r="D53"/>
  <c r="D54"/>
  <c r="D55"/>
  <c r="D56"/>
  <c r="D57"/>
  <c r="D60"/>
  <c r="D61"/>
  <c r="D62"/>
  <c r="D63"/>
  <c r="D64"/>
  <c r="D65"/>
  <c r="D69"/>
  <c r="F68" l="1"/>
  <c r="F70" s="1"/>
  <c r="F72" s="1"/>
  <c r="F40"/>
  <c r="F41"/>
  <c r="D33"/>
  <c r="D37" s="1"/>
  <c r="D39" s="1"/>
  <c r="D41" s="1"/>
  <c r="D66"/>
  <c r="D68" s="1"/>
  <c r="D70" s="1"/>
  <c r="D72" s="1"/>
  <c r="D40" l="1"/>
</calcChain>
</file>

<file path=xl/sharedStrings.xml><?xml version="1.0" encoding="utf-8"?>
<sst xmlns="http://schemas.openxmlformats.org/spreadsheetml/2006/main" count="152" uniqueCount="85">
  <si>
    <t>Исходные данные для расчета</t>
  </si>
  <si>
    <t>Площадь пола</t>
  </si>
  <si>
    <t>Площадь потолка</t>
  </si>
  <si>
    <t>Высота помещения</t>
  </si>
  <si>
    <t>Общая площадь окон</t>
  </si>
  <si>
    <t>Высота расположения окон</t>
  </si>
  <si>
    <t>Общая площадь дверей(ворот)</t>
  </si>
  <si>
    <t>Площадь наружных стен</t>
  </si>
  <si>
    <t>Коэф. теп. пер.(КТП) через окна</t>
  </si>
  <si>
    <t>КТП через двери/ворота</t>
  </si>
  <si>
    <t>KТП через наруж. стены</t>
  </si>
  <si>
    <t>KТП через потолок</t>
  </si>
  <si>
    <t>KТП через пол</t>
  </si>
  <si>
    <t>Треб. темп. внутри помещения</t>
  </si>
  <si>
    <t>Наружная температура мин.</t>
  </si>
  <si>
    <t>Среднегодовая температура.</t>
  </si>
  <si>
    <t>Внутреннее теплоизлучение</t>
  </si>
  <si>
    <t>Температурный градиент</t>
  </si>
  <si>
    <t>Теплопотери</t>
  </si>
  <si>
    <t>Через пол</t>
  </si>
  <si>
    <t>Через потолок</t>
  </si>
  <si>
    <t>Через окна</t>
  </si>
  <si>
    <t>Через входные двери/ворота</t>
  </si>
  <si>
    <t>Через наружние стены</t>
  </si>
  <si>
    <t>Суммарные теплопотери</t>
  </si>
  <si>
    <t>Через вентиляцию</t>
  </si>
  <si>
    <t>Общие потери</t>
  </si>
  <si>
    <t>Внутренние источники тепла</t>
  </si>
  <si>
    <t>Чистые тепловые потери</t>
  </si>
  <si>
    <t>РАСЧЕТ ЭНЕРГОПОТРЕБЛЕНИЯ</t>
  </si>
  <si>
    <t>Исходные данные</t>
  </si>
  <si>
    <t>Ночная температура</t>
  </si>
  <si>
    <t>Дневное энергопотребление</t>
  </si>
  <si>
    <t>Пол</t>
  </si>
  <si>
    <t>Потолок</t>
  </si>
  <si>
    <t>Окна</t>
  </si>
  <si>
    <t>Ворота и двери</t>
  </si>
  <si>
    <t>Наружные стены</t>
  </si>
  <si>
    <t>Вентиляция</t>
  </si>
  <si>
    <t>Суммарное энергопотребление</t>
  </si>
  <si>
    <t>Ночное энергопотребление</t>
  </si>
  <si>
    <t xml:space="preserve"> Ворота и двери</t>
  </si>
  <si>
    <t>Общее энергопотребление</t>
  </si>
  <si>
    <t>Чистое энергопотребление</t>
  </si>
  <si>
    <t>Годовые затраты</t>
  </si>
  <si>
    <t>При проведении теплового расчета не учитывались возможные</t>
  </si>
  <si>
    <t>снижения температуры в выходные и праздничные дни</t>
  </si>
  <si>
    <t xml:space="preserve"> </t>
  </si>
  <si>
    <t xml:space="preserve">  </t>
  </si>
  <si>
    <t>Коэфф. сменности объема</t>
  </si>
  <si>
    <t xml:space="preserve">м </t>
  </si>
  <si>
    <t>(изменение t по высоте)</t>
  </si>
  <si>
    <t>Вт</t>
  </si>
  <si>
    <t>дней</t>
  </si>
  <si>
    <t>кВтч/год</t>
  </si>
  <si>
    <t>м</t>
  </si>
  <si>
    <t>Объект №</t>
  </si>
  <si>
    <t xml:space="preserve">                                  РАСЧЕТ ТЕПЛОВЫХ ПОТЕРЬ</t>
  </si>
  <si>
    <t>Об./ч</t>
  </si>
  <si>
    <t>ч/24ч.</t>
  </si>
  <si>
    <t>лей/год</t>
  </si>
  <si>
    <t>лей/кВт/ч.</t>
  </si>
  <si>
    <t>Примечание:</t>
  </si>
  <si>
    <t>Исполнил</t>
  </si>
  <si>
    <r>
      <t xml:space="preserve"> </t>
    </r>
    <r>
      <rPr>
        <sz val="12"/>
        <rFont val="Arial"/>
        <family val="2"/>
        <charset val="204"/>
      </rPr>
      <t>Утверждаю:</t>
    </r>
  </si>
  <si>
    <t>Коэффициент сменности объема воздуха ночью</t>
  </si>
  <si>
    <t>Время поддержания дневной температуры</t>
  </si>
  <si>
    <t>Время поддержания ночной температуры</t>
  </si>
  <si>
    <t>Режим поддержания температуры (за неделю)</t>
  </si>
  <si>
    <t>Наименование объекта:</t>
  </si>
  <si>
    <t>Стоимость 1 кВт/ч (ориентировочно)</t>
  </si>
  <si>
    <t>м²</t>
  </si>
  <si>
    <t>Вт/м² ºС</t>
  </si>
  <si>
    <t>ºС</t>
  </si>
  <si>
    <t>Вт/м²</t>
  </si>
  <si>
    <t>ºC/м</t>
  </si>
  <si>
    <t>Удельная тепловая мощн. на 1м²</t>
  </si>
  <si>
    <t>Удельная тепловая мощн. на 1 м³</t>
  </si>
  <si>
    <t>Вт/м³</t>
  </si>
  <si>
    <t xml:space="preserve">Поз </t>
  </si>
  <si>
    <t>Отопл</t>
  </si>
  <si>
    <t>Вент</t>
  </si>
  <si>
    <t>Общ</t>
  </si>
  <si>
    <t>Итого</t>
  </si>
  <si>
    <t xml:space="preserve">Склад 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</si>
</sst>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Helv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i/>
      <sz val="8"/>
      <name val="Arial Narrow"/>
      <family val="2"/>
      <charset val="204"/>
    </font>
    <font>
      <sz val="10"/>
      <color indexed="9"/>
      <name val="Arial"/>
      <family val="2"/>
      <charset val="204"/>
    </font>
    <font>
      <sz val="10"/>
      <name val="Arial Narrow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color indexed="12"/>
      <name val="Arial Cyr"/>
      <family val="2"/>
      <charset val="204"/>
    </font>
    <font>
      <i/>
      <sz val="12"/>
      <color indexed="12"/>
      <name val="Helv"/>
    </font>
    <font>
      <b/>
      <i/>
      <sz val="12"/>
      <color indexed="10"/>
      <name val="Arial Cyr"/>
      <charset val="204"/>
    </font>
    <font>
      <sz val="10"/>
      <color indexed="10"/>
      <name val="Helv"/>
    </font>
    <font>
      <b/>
      <i/>
      <sz val="12"/>
      <color indexed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indexed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2" fillId="0" borderId="0" xfId="0" applyFont="1"/>
    <xf numFmtId="0" fontId="0" fillId="0" borderId="0" xfId="0" applyAlignment="1">
      <alignment horizontal="left"/>
    </xf>
    <xf numFmtId="0" fontId="5" fillId="2" borderId="0" xfId="0" applyFont="1" applyFill="1"/>
    <xf numFmtId="2" fontId="7" fillId="0" borderId="0" xfId="0" applyNumberFormat="1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right" vertical="center"/>
    </xf>
    <xf numFmtId="0" fontId="14" fillId="0" borderId="0" xfId="0" applyFont="1" applyProtection="1"/>
    <xf numFmtId="0" fontId="15" fillId="0" borderId="0" xfId="0" applyFont="1"/>
    <xf numFmtId="1" fontId="15" fillId="0" borderId="0" xfId="0" applyNumberFormat="1" applyFont="1"/>
    <xf numFmtId="1" fontId="16" fillId="0" borderId="0" xfId="0" applyNumberFormat="1" applyFont="1" applyAlignment="1">
      <alignment horizontal="center"/>
    </xf>
    <xf numFmtId="1" fontId="14" fillId="0" borderId="0" xfId="0" applyNumberFormat="1" applyFont="1" applyProtection="1"/>
    <xf numFmtId="1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Protection="1"/>
    <xf numFmtId="1" fontId="15" fillId="0" borderId="0" xfId="0" applyNumberFormat="1" applyFont="1" applyAlignment="1" applyProtection="1">
      <alignment horizontal="center"/>
      <protection locked="0"/>
    </xf>
    <xf numFmtId="164" fontId="15" fillId="0" borderId="0" xfId="0" applyNumberFormat="1" applyFont="1" applyAlignment="1" applyProtection="1">
      <alignment horizontal="center"/>
      <protection locked="0"/>
    </xf>
    <xf numFmtId="2" fontId="15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2" fontId="15" fillId="0" borderId="0" xfId="0" applyNumberFormat="1" applyFont="1" applyProtection="1"/>
    <xf numFmtId="1" fontId="15" fillId="0" borderId="0" xfId="0" applyNumberFormat="1" applyFont="1" applyAlignment="1">
      <alignment horizontal="center"/>
    </xf>
    <xf numFmtId="0" fontId="14" fillId="0" borderId="0" xfId="0" applyFont="1" applyAlignment="1" applyProtection="1">
      <alignment horizontal="left"/>
    </xf>
    <xf numFmtId="0" fontId="17" fillId="0" borderId="0" xfId="0" applyFont="1" applyProtection="1"/>
    <xf numFmtId="0" fontId="15" fillId="0" borderId="0" xfId="0" applyFont="1" applyAlignment="1" applyProtection="1">
      <alignment horizontal="right"/>
      <protection locked="0"/>
    </xf>
    <xf numFmtId="1" fontId="15" fillId="0" borderId="0" xfId="0" applyNumberFormat="1" applyFont="1" applyAlignment="1" applyProtection="1">
      <alignment horizontal="right"/>
      <protection locked="0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horizontal="right"/>
    </xf>
    <xf numFmtId="0" fontId="14" fillId="0" borderId="2" xfId="0" applyFont="1" applyBorder="1" applyProtection="1"/>
    <xf numFmtId="1" fontId="15" fillId="0" borderId="2" xfId="0" applyNumberFormat="1" applyFont="1" applyBorder="1" applyProtection="1">
      <protection locked="0"/>
    </xf>
    <xf numFmtId="0" fontId="15" fillId="0" borderId="2" xfId="0" applyFont="1" applyBorder="1"/>
    <xf numFmtId="0" fontId="15" fillId="0" borderId="3" xfId="0" applyFont="1" applyBorder="1" applyProtection="1">
      <protection locked="0"/>
    </xf>
    <xf numFmtId="0" fontId="15" fillId="0" borderId="4" xfId="0" applyFont="1" applyBorder="1"/>
    <xf numFmtId="0" fontId="16" fillId="0" borderId="4" xfId="0" applyFont="1" applyBorder="1" applyProtection="1"/>
    <xf numFmtId="0" fontId="15" fillId="0" borderId="4" xfId="0" applyFont="1" applyBorder="1" applyProtection="1"/>
    <xf numFmtId="0" fontId="15" fillId="0" borderId="1" xfId="0" applyFont="1" applyBorder="1" applyAlignment="1" applyProtection="1">
      <alignment horizontal="left"/>
    </xf>
    <xf numFmtId="0" fontId="15" fillId="0" borderId="1" xfId="0" applyFont="1" applyBorder="1"/>
    <xf numFmtId="0" fontId="15" fillId="0" borderId="5" xfId="0" applyFont="1" applyBorder="1"/>
    <xf numFmtId="10" fontId="15" fillId="0" borderId="1" xfId="0" applyNumberFormat="1" applyFont="1" applyBorder="1" applyAlignment="1">
      <alignment horizontal="center"/>
    </xf>
    <xf numFmtId="0" fontId="15" fillId="0" borderId="3" xfId="0" applyFont="1" applyBorder="1"/>
    <xf numFmtId="1" fontId="16" fillId="0" borderId="2" xfId="0" applyNumberFormat="1" applyFont="1" applyBorder="1" applyAlignment="1">
      <alignment horizontal="center"/>
    </xf>
    <xf numFmtId="1" fontId="15" fillId="0" borderId="6" xfId="0" applyNumberFormat="1" applyFont="1" applyBorder="1"/>
    <xf numFmtId="0" fontId="15" fillId="0" borderId="7" xfId="0" applyFont="1" applyBorder="1" applyProtection="1"/>
    <xf numFmtId="0" fontId="15" fillId="0" borderId="7" xfId="0" applyFont="1" applyBorder="1"/>
    <xf numFmtId="1" fontId="15" fillId="0" borderId="7" xfId="0" applyNumberFormat="1" applyFont="1" applyBorder="1"/>
    <xf numFmtId="0" fontId="15" fillId="0" borderId="8" xfId="0" applyFont="1" applyBorder="1" applyProtection="1"/>
    <xf numFmtId="0" fontId="15" fillId="0" borderId="6" xfId="0" applyFont="1" applyBorder="1" applyProtection="1"/>
    <xf numFmtId="0" fontId="15" fillId="0" borderId="0" xfId="0" applyFont="1" applyAlignment="1" applyProtection="1"/>
    <xf numFmtId="0" fontId="15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 applyProtection="1"/>
    <xf numFmtId="0" fontId="1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7"/>
  <sheetViews>
    <sheetView tabSelected="1" workbookViewId="0">
      <selection activeCell="B17" sqref="B17"/>
    </sheetView>
  </sheetViews>
  <sheetFormatPr defaultRowHeight="12.75"/>
  <cols>
    <col min="1" max="1" width="36.7109375" style="1" customWidth="1"/>
    <col min="2" max="2" width="24" style="2" customWidth="1"/>
    <col min="3" max="3" width="8.140625" style="1" customWidth="1"/>
    <col min="4" max="4" width="10.85546875" style="1" customWidth="1"/>
    <col min="5" max="5" width="10.28515625" style="2" customWidth="1"/>
    <col min="6" max="16384" width="9.140625" style="1"/>
  </cols>
  <sheetData>
    <row r="1" spans="1:15" ht="20.100000000000001" customHeight="1">
      <c r="A1" s="3"/>
      <c r="B1"/>
      <c r="C1"/>
      <c r="D1" s="4"/>
      <c r="F1"/>
      <c r="G1"/>
      <c r="H1"/>
      <c r="I1"/>
      <c r="J1"/>
      <c r="K1"/>
      <c r="L1"/>
      <c r="N1" s="5"/>
      <c r="O1" s="6"/>
    </row>
    <row r="2" spans="1:15" ht="20.100000000000001" customHeight="1">
      <c r="A2" s="54" t="s">
        <v>57</v>
      </c>
      <c r="B2" s="55"/>
      <c r="C2"/>
      <c r="D2"/>
      <c r="E2"/>
      <c r="F2"/>
      <c r="G2"/>
      <c r="H2"/>
      <c r="I2"/>
      <c r="J2"/>
      <c r="K2"/>
      <c r="L2"/>
      <c r="M2"/>
      <c r="N2" s="5"/>
      <c r="O2" s="6"/>
    </row>
    <row r="3" spans="1:15" ht="20.100000000000001" customHeight="1">
      <c r="A3" s="3"/>
      <c r="B3" s="7"/>
      <c r="C3"/>
      <c r="D3" s="10" t="s">
        <v>64</v>
      </c>
      <c r="F3"/>
      <c r="G3"/>
      <c r="H3"/>
      <c r="I3"/>
      <c r="J3"/>
      <c r="K3"/>
      <c r="M3"/>
      <c r="N3" s="5"/>
      <c r="O3" s="6"/>
    </row>
    <row r="4" spans="1:15" ht="20.100000000000001" customHeight="1">
      <c r="B4"/>
      <c r="C4" s="9"/>
      <c r="H4"/>
      <c r="I4"/>
      <c r="J4"/>
      <c r="L4"/>
      <c r="M4"/>
      <c r="N4" s="5"/>
      <c r="O4" s="6"/>
    </row>
    <row r="5" spans="1:15" ht="20.100000000000001" customHeight="1">
      <c r="A5" s="11" t="s">
        <v>56</v>
      </c>
      <c r="D5" s="9"/>
      <c r="H5"/>
      <c r="I5"/>
      <c r="J5"/>
      <c r="K5" s="8"/>
      <c r="L5"/>
      <c r="M5"/>
      <c r="O5" s="6"/>
    </row>
    <row r="6" spans="1:15" ht="20.100000000000001" customHeight="1">
      <c r="A6" s="31" t="s">
        <v>69</v>
      </c>
      <c r="B6" s="53" t="s">
        <v>84</v>
      </c>
      <c r="C6" s="53"/>
      <c r="D6" s="53"/>
      <c r="E6" s="53"/>
    </row>
    <row r="7" spans="1:15" s="13" customFormat="1" ht="18" customHeight="1">
      <c r="A7" s="32" t="s">
        <v>0</v>
      </c>
      <c r="B7" s="33"/>
      <c r="C7" s="35"/>
      <c r="D7" s="34"/>
      <c r="E7" s="45"/>
      <c r="I7" s="13" t="s">
        <v>80</v>
      </c>
      <c r="J7" s="13" t="s">
        <v>81</v>
      </c>
      <c r="K7" s="13" t="s">
        <v>82</v>
      </c>
    </row>
    <row r="8" spans="1:15" s="13" customFormat="1" ht="18" customHeight="1">
      <c r="A8" s="19" t="s">
        <v>1</v>
      </c>
      <c r="C8" s="46" t="s">
        <v>71</v>
      </c>
      <c r="D8" s="20">
        <v>5</v>
      </c>
      <c r="E8" s="46" t="s">
        <v>71</v>
      </c>
      <c r="F8" s="20">
        <v>5</v>
      </c>
      <c r="G8" s="13" t="s">
        <v>79</v>
      </c>
      <c r="H8" s="13">
        <v>1</v>
      </c>
      <c r="I8" s="13">
        <v>0</v>
      </c>
      <c r="J8" s="13">
        <v>0</v>
      </c>
      <c r="K8" s="13">
        <f t="shared" ref="K8:K22" si="0">I8+J8</f>
        <v>0</v>
      </c>
    </row>
    <row r="9" spans="1:15" s="13" customFormat="1" ht="18" customHeight="1">
      <c r="A9" s="19" t="s">
        <v>2</v>
      </c>
      <c r="B9" s="30"/>
      <c r="C9" s="46" t="s">
        <v>71</v>
      </c>
      <c r="D9" s="20">
        <v>5</v>
      </c>
      <c r="E9" s="46" t="s">
        <v>71</v>
      </c>
      <c r="F9" s="20">
        <v>5</v>
      </c>
      <c r="H9" s="13">
        <v>2</v>
      </c>
      <c r="I9" s="13">
        <v>246</v>
      </c>
      <c r="J9" s="13">
        <v>97</v>
      </c>
      <c r="K9" s="13">
        <f t="shared" si="0"/>
        <v>343</v>
      </c>
    </row>
    <row r="10" spans="1:15" s="13" customFormat="1" ht="18" customHeight="1">
      <c r="A10" s="19" t="s">
        <v>3</v>
      </c>
      <c r="C10" s="46" t="s">
        <v>50</v>
      </c>
      <c r="D10" s="21">
        <v>3</v>
      </c>
      <c r="E10" s="46" t="s">
        <v>50</v>
      </c>
      <c r="F10" s="21">
        <v>3</v>
      </c>
      <c r="H10" s="13">
        <v>3</v>
      </c>
      <c r="I10" s="13">
        <v>825</v>
      </c>
      <c r="J10" s="13">
        <v>858</v>
      </c>
      <c r="K10" s="13">
        <f t="shared" si="0"/>
        <v>1683</v>
      </c>
    </row>
    <row r="11" spans="1:15" s="13" customFormat="1" ht="18" customHeight="1">
      <c r="A11" s="19" t="s">
        <v>4</v>
      </c>
      <c r="C11" s="46" t="s">
        <v>71</v>
      </c>
      <c r="D11" s="22">
        <v>1.5</v>
      </c>
      <c r="E11" s="46" t="s">
        <v>71</v>
      </c>
      <c r="F11" s="22">
        <v>1.5</v>
      </c>
      <c r="H11" s="13">
        <v>4</v>
      </c>
      <c r="I11" s="13">
        <v>378</v>
      </c>
      <c r="J11" s="13">
        <v>388</v>
      </c>
      <c r="K11" s="13">
        <f t="shared" si="0"/>
        <v>766</v>
      </c>
    </row>
    <row r="12" spans="1:15" s="13" customFormat="1" ht="18" customHeight="1">
      <c r="A12" s="19" t="s">
        <v>5</v>
      </c>
      <c r="C12" s="46" t="s">
        <v>55</v>
      </c>
      <c r="D12" s="21">
        <v>1</v>
      </c>
      <c r="E12" s="46" t="s">
        <v>55</v>
      </c>
      <c r="F12" s="21">
        <v>1</v>
      </c>
      <c r="H12" s="13">
        <v>5</v>
      </c>
      <c r="I12" s="13">
        <v>745</v>
      </c>
      <c r="J12" s="13">
        <v>247</v>
      </c>
      <c r="K12" s="13">
        <f t="shared" si="0"/>
        <v>992</v>
      </c>
    </row>
    <row r="13" spans="1:15" s="13" customFormat="1" ht="18" customHeight="1">
      <c r="A13" s="19" t="s">
        <v>6</v>
      </c>
      <c r="C13" s="46" t="s">
        <v>71</v>
      </c>
      <c r="D13" s="21">
        <v>2</v>
      </c>
      <c r="E13" s="46" t="s">
        <v>71</v>
      </c>
      <c r="F13" s="21">
        <v>2</v>
      </c>
      <c r="H13" s="13">
        <v>6</v>
      </c>
      <c r="K13" s="13">
        <f t="shared" si="0"/>
        <v>0</v>
      </c>
    </row>
    <row r="14" spans="1:15" s="13" customFormat="1" ht="18" customHeight="1">
      <c r="A14" s="19" t="s">
        <v>7</v>
      </c>
      <c r="C14" s="46" t="s">
        <v>71</v>
      </c>
      <c r="D14" s="22">
        <v>16.2</v>
      </c>
      <c r="E14" s="46" t="s">
        <v>71</v>
      </c>
      <c r="F14" s="22">
        <v>16.2</v>
      </c>
      <c r="H14" s="13">
        <v>7</v>
      </c>
      <c r="I14" s="13">
        <v>205</v>
      </c>
      <c r="J14" s="13">
        <v>291</v>
      </c>
      <c r="K14" s="13">
        <f t="shared" si="0"/>
        <v>496</v>
      </c>
    </row>
    <row r="15" spans="1:15" s="13" customFormat="1" ht="18" customHeight="1">
      <c r="A15" s="19" t="s">
        <v>8</v>
      </c>
      <c r="B15" s="13">
        <v>1.92</v>
      </c>
      <c r="C15" s="47"/>
      <c r="D15" s="22">
        <v>1.92</v>
      </c>
      <c r="E15" s="47"/>
      <c r="F15" s="22">
        <v>1.92</v>
      </c>
      <c r="H15" s="13">
        <v>8</v>
      </c>
      <c r="K15" s="13">
        <f t="shared" si="0"/>
        <v>0</v>
      </c>
    </row>
    <row r="16" spans="1:15" s="13" customFormat="1" ht="18" customHeight="1">
      <c r="A16" s="19" t="s">
        <v>9</v>
      </c>
      <c r="B16" s="13">
        <v>1</v>
      </c>
      <c r="C16" s="46" t="s">
        <v>72</v>
      </c>
      <c r="D16" s="22">
        <v>1</v>
      </c>
      <c r="E16" s="46" t="s">
        <v>72</v>
      </c>
      <c r="F16" s="22">
        <v>1</v>
      </c>
      <c r="H16" s="13">
        <v>9</v>
      </c>
      <c r="I16" s="13">
        <v>459</v>
      </c>
      <c r="J16" s="13">
        <v>639</v>
      </c>
      <c r="K16" s="13">
        <f t="shared" si="0"/>
        <v>1098</v>
      </c>
    </row>
    <row r="17" spans="1:11" s="13" customFormat="1" ht="18" customHeight="1">
      <c r="A17" s="19" t="s">
        <v>10</v>
      </c>
      <c r="B17" s="13">
        <v>0.32</v>
      </c>
      <c r="C17" s="46" t="s">
        <v>72</v>
      </c>
      <c r="D17" s="22">
        <v>0.32</v>
      </c>
      <c r="E17" s="46" t="s">
        <v>72</v>
      </c>
      <c r="F17" s="22">
        <v>0.32</v>
      </c>
      <c r="H17" s="13">
        <v>10</v>
      </c>
      <c r="K17" s="13">
        <f t="shared" si="0"/>
        <v>0</v>
      </c>
    </row>
    <row r="18" spans="1:11" s="13" customFormat="1" ht="18" customHeight="1">
      <c r="A18" s="19" t="s">
        <v>11</v>
      </c>
      <c r="B18" s="13">
        <v>0.24</v>
      </c>
      <c r="C18" s="46" t="s">
        <v>72</v>
      </c>
      <c r="D18" s="22">
        <v>0</v>
      </c>
      <c r="E18" s="46" t="s">
        <v>72</v>
      </c>
      <c r="F18" s="22">
        <v>0</v>
      </c>
      <c r="H18" s="13">
        <v>11</v>
      </c>
      <c r="I18" s="13">
        <v>282</v>
      </c>
      <c r="J18" s="13">
        <v>398</v>
      </c>
      <c r="K18" s="13">
        <f t="shared" si="0"/>
        <v>680</v>
      </c>
    </row>
    <row r="19" spans="1:11" s="13" customFormat="1" ht="18" customHeight="1">
      <c r="A19" s="19" t="s">
        <v>12</v>
      </c>
      <c r="B19" s="13">
        <v>0.3</v>
      </c>
      <c r="C19" s="46" t="s">
        <v>72</v>
      </c>
      <c r="D19" s="22">
        <v>0.3</v>
      </c>
      <c r="E19" s="46" t="s">
        <v>72</v>
      </c>
      <c r="F19" s="22">
        <v>0.3</v>
      </c>
      <c r="H19" s="13">
        <v>12</v>
      </c>
      <c r="I19" s="13">
        <v>987</v>
      </c>
      <c r="J19" s="13">
        <v>757</v>
      </c>
      <c r="K19" s="13">
        <f t="shared" si="0"/>
        <v>1744</v>
      </c>
    </row>
    <row r="20" spans="1:11" s="13" customFormat="1" ht="18" customHeight="1">
      <c r="A20" s="19" t="s">
        <v>13</v>
      </c>
      <c r="C20" s="46" t="s">
        <v>73</v>
      </c>
      <c r="D20" s="21">
        <v>12</v>
      </c>
      <c r="E20" s="46" t="s">
        <v>73</v>
      </c>
      <c r="F20" s="21">
        <v>12</v>
      </c>
      <c r="H20" s="13">
        <v>13</v>
      </c>
      <c r="I20" s="13">
        <v>581</v>
      </c>
      <c r="J20" s="13">
        <v>679</v>
      </c>
      <c r="K20" s="13">
        <f t="shared" si="0"/>
        <v>1260</v>
      </c>
    </row>
    <row r="21" spans="1:11" s="13" customFormat="1" ht="18" customHeight="1">
      <c r="A21" s="19" t="s">
        <v>14</v>
      </c>
      <c r="C21" s="46" t="s">
        <v>73</v>
      </c>
      <c r="D21" s="21">
        <v>-31</v>
      </c>
      <c r="E21" s="46" t="s">
        <v>73</v>
      </c>
      <c r="F21" s="21">
        <v>-31</v>
      </c>
      <c r="H21" s="13">
        <v>14</v>
      </c>
      <c r="I21" s="13">
        <v>776</v>
      </c>
      <c r="J21" s="13">
        <v>535</v>
      </c>
      <c r="K21" s="13">
        <f t="shared" si="0"/>
        <v>1311</v>
      </c>
    </row>
    <row r="22" spans="1:11" s="13" customFormat="1" ht="18" customHeight="1">
      <c r="A22" s="19" t="s">
        <v>15</v>
      </c>
      <c r="C22" s="46" t="s">
        <v>73</v>
      </c>
      <c r="D22" s="21">
        <v>3.3</v>
      </c>
      <c r="E22" s="46" t="s">
        <v>73</v>
      </c>
      <c r="F22" s="21">
        <v>3.3</v>
      </c>
      <c r="H22" s="13">
        <v>15</v>
      </c>
      <c r="K22" s="13">
        <f t="shared" si="0"/>
        <v>0</v>
      </c>
    </row>
    <row r="23" spans="1:11" s="13" customFormat="1" ht="18" customHeight="1">
      <c r="A23" s="19" t="s">
        <v>16</v>
      </c>
      <c r="C23" s="46" t="s">
        <v>74</v>
      </c>
      <c r="D23" s="20">
        <v>0</v>
      </c>
      <c r="E23" s="46" t="s">
        <v>74</v>
      </c>
      <c r="F23" s="20">
        <v>0</v>
      </c>
    </row>
    <row r="24" spans="1:11" s="13" customFormat="1" ht="18" customHeight="1">
      <c r="A24" s="19" t="s">
        <v>49</v>
      </c>
      <c r="C24" s="46" t="s">
        <v>58</v>
      </c>
      <c r="D24" s="21">
        <v>3</v>
      </c>
      <c r="E24" s="46" t="s">
        <v>58</v>
      </c>
      <c r="F24" s="21">
        <v>3</v>
      </c>
      <c r="H24" s="13" t="s">
        <v>83</v>
      </c>
      <c r="I24" s="13">
        <f>SUM(I8:I22)</f>
        <v>5484</v>
      </c>
      <c r="J24" s="13">
        <f>SUM(J8:J22)</f>
        <v>4889</v>
      </c>
      <c r="K24" s="13">
        <f>I24+J24</f>
        <v>10373</v>
      </c>
    </row>
    <row r="25" spans="1:11" s="13" customFormat="1" ht="18" customHeight="1">
      <c r="A25" s="19" t="s">
        <v>17</v>
      </c>
      <c r="C25" s="46" t="s">
        <v>75</v>
      </c>
      <c r="D25" s="23">
        <v>2.5</v>
      </c>
      <c r="E25" s="46" t="s">
        <v>75</v>
      </c>
      <c r="F25" s="23">
        <v>2.5</v>
      </c>
    </row>
    <row r="26" spans="1:11" s="13" customFormat="1" ht="18" customHeight="1">
      <c r="A26" s="24" t="s">
        <v>51</v>
      </c>
      <c r="C26" s="46"/>
      <c r="D26" s="23"/>
      <c r="E26" s="46"/>
      <c r="F26" s="23"/>
    </row>
    <row r="27" spans="1:11" s="13" customFormat="1" ht="18" customHeight="1">
      <c r="A27" s="12" t="s">
        <v>18</v>
      </c>
      <c r="C27" s="46"/>
      <c r="D27" s="25"/>
      <c r="E27" s="46"/>
      <c r="F27" s="25"/>
    </row>
    <row r="28" spans="1:11" s="13" customFormat="1" ht="18" customHeight="1">
      <c r="A28" s="19" t="s">
        <v>19</v>
      </c>
      <c r="C28" s="46" t="s">
        <v>52</v>
      </c>
      <c r="D28" s="25">
        <f>D8*D19*(D20+(D25*-1.5)-D21)/2</f>
        <v>29.4375</v>
      </c>
      <c r="E28" s="46" t="s">
        <v>52</v>
      </c>
      <c r="F28" s="25">
        <f>F8*F19*(F20+(F25*-1.5)-F21)/2</f>
        <v>29.4375</v>
      </c>
    </row>
    <row r="29" spans="1:11" s="13" customFormat="1" ht="18" customHeight="1">
      <c r="A29" s="19" t="s">
        <v>20</v>
      </c>
      <c r="C29" s="46" t="s">
        <v>52</v>
      </c>
      <c r="D29" s="25">
        <f>D9*D18*(D20+(D25*(D10-1.5))-D21)</f>
        <v>0</v>
      </c>
      <c r="E29" s="46" t="s">
        <v>52</v>
      </c>
      <c r="F29" s="25">
        <f>F9*F18*(F20+(F25*(F10-1.5))-F21)</f>
        <v>0</v>
      </c>
    </row>
    <row r="30" spans="1:11" s="13" customFormat="1" ht="18" customHeight="1">
      <c r="A30" s="19" t="s">
        <v>21</v>
      </c>
      <c r="C30" s="46" t="s">
        <v>52</v>
      </c>
      <c r="D30" s="25">
        <f>D11*D15*(D20+(D25*(D12-1.5))-D21)</f>
        <v>120.24</v>
      </c>
      <c r="E30" s="46" t="s">
        <v>52</v>
      </c>
      <c r="F30" s="25">
        <f>F11*F15*(F20+(F25*(F12-1.5))-F21)</f>
        <v>120.24</v>
      </c>
    </row>
    <row r="31" spans="1:11" s="13" customFormat="1" ht="18" customHeight="1">
      <c r="A31" s="19" t="s">
        <v>22</v>
      </c>
      <c r="C31" s="46" t="s">
        <v>52</v>
      </c>
      <c r="D31" s="25">
        <f>D13*D16*(D20-D21)</f>
        <v>86</v>
      </c>
      <c r="E31" s="46" t="s">
        <v>52</v>
      </c>
      <c r="F31" s="25">
        <f>F13*F16*(F20-F21)</f>
        <v>86</v>
      </c>
    </row>
    <row r="32" spans="1:11" s="13" customFormat="1" ht="18" customHeight="1">
      <c r="A32" s="19" t="s">
        <v>23</v>
      </c>
      <c r="C32" s="46" t="s">
        <v>52</v>
      </c>
      <c r="D32" s="25">
        <f>D14*D17*(D20+(D25*(D10/2-1.5))-D21)</f>
        <v>222.91200000000001</v>
      </c>
      <c r="E32" s="46" t="s">
        <v>52</v>
      </c>
      <c r="F32" s="25">
        <f>F14*F17*(F20+(F25*(F10/2-1.5))-F21)</f>
        <v>222.91200000000001</v>
      </c>
    </row>
    <row r="33" spans="1:6" s="13" customFormat="1" ht="18" customHeight="1">
      <c r="A33" s="19" t="s">
        <v>24</v>
      </c>
      <c r="C33" s="46" t="s">
        <v>52</v>
      </c>
      <c r="D33" s="25">
        <f>SUM(D28:D32)</f>
        <v>458.58950000000004</v>
      </c>
      <c r="E33" s="46" t="s">
        <v>52</v>
      </c>
      <c r="F33" s="25">
        <f>SUM(F28:F32)</f>
        <v>458.58950000000004</v>
      </c>
    </row>
    <row r="34" spans="1:6" s="13" customFormat="1" ht="18" customHeight="1">
      <c r="A34" s="19"/>
      <c r="C34" s="36"/>
      <c r="D34" s="25"/>
      <c r="E34" s="46"/>
      <c r="F34" s="25"/>
    </row>
    <row r="35" spans="1:6" s="13" customFormat="1" ht="18" customHeight="1">
      <c r="A35" s="12" t="s">
        <v>25</v>
      </c>
      <c r="C35" s="36"/>
      <c r="D35" s="25">
        <f>D8*D10*D24*0.33*(D20+(D25*(D10/2-1.5))-(D21))</f>
        <v>638.55000000000007</v>
      </c>
      <c r="E35" s="46" t="s">
        <v>52</v>
      </c>
      <c r="F35" s="25">
        <f>F8*F10*F24*0.33*(F20+(F25*(F10/2-1.5))-(F21))</f>
        <v>638.55000000000007</v>
      </c>
    </row>
    <row r="36" spans="1:6" s="13" customFormat="1" ht="18" customHeight="1">
      <c r="A36" s="19"/>
      <c r="C36" s="36"/>
      <c r="D36" s="25"/>
      <c r="E36" s="46"/>
      <c r="F36" s="25"/>
    </row>
    <row r="37" spans="1:6" s="13" customFormat="1" ht="18" customHeight="1">
      <c r="A37" s="12" t="s">
        <v>26</v>
      </c>
      <c r="C37" s="36"/>
      <c r="D37" s="25">
        <f>D33+D35</f>
        <v>1097.1395000000002</v>
      </c>
      <c r="E37" s="46" t="s">
        <v>52</v>
      </c>
      <c r="F37" s="25">
        <f>F33+F35</f>
        <v>1097.1395000000002</v>
      </c>
    </row>
    <row r="38" spans="1:6" s="13" customFormat="1" ht="18" customHeight="1">
      <c r="A38" s="19" t="s">
        <v>27</v>
      </c>
      <c r="C38" s="36"/>
      <c r="D38" s="25">
        <f>D8*D23</f>
        <v>0</v>
      </c>
      <c r="E38" s="46" t="s">
        <v>52</v>
      </c>
      <c r="F38" s="25">
        <f>F8*F23</f>
        <v>0</v>
      </c>
    </row>
    <row r="39" spans="1:6" s="13" customFormat="1" ht="18" customHeight="1">
      <c r="A39" s="12" t="s">
        <v>28</v>
      </c>
      <c r="C39" s="36"/>
      <c r="D39" s="15">
        <f>D37-D38</f>
        <v>1097.1395000000002</v>
      </c>
      <c r="E39" s="46" t="s">
        <v>52</v>
      </c>
      <c r="F39" s="15">
        <f>F37-F38</f>
        <v>1097.1395000000002</v>
      </c>
    </row>
    <row r="40" spans="1:6" s="13" customFormat="1" ht="18" customHeight="1">
      <c r="A40" s="19" t="s">
        <v>76</v>
      </c>
      <c r="C40" s="36"/>
      <c r="D40" s="25">
        <f>D39/D8</f>
        <v>219.42790000000005</v>
      </c>
      <c r="E40" s="46" t="s">
        <v>74</v>
      </c>
      <c r="F40" s="25">
        <f>F39/F8</f>
        <v>219.42790000000005</v>
      </c>
    </row>
    <row r="41" spans="1:6" s="13" customFormat="1" ht="18" customHeight="1">
      <c r="A41" s="19" t="s">
        <v>77</v>
      </c>
      <c r="C41" s="36"/>
      <c r="D41" s="25">
        <f>D39/(D8*D10)</f>
        <v>73.14263333333335</v>
      </c>
      <c r="E41" s="46" t="s">
        <v>78</v>
      </c>
      <c r="F41" s="25">
        <f>F39/(F8*F10)</f>
        <v>73.14263333333335</v>
      </c>
    </row>
    <row r="42" spans="1:6" s="13" customFormat="1" ht="18" customHeight="1">
      <c r="A42" s="16" t="s">
        <v>29</v>
      </c>
      <c r="B42" s="17"/>
      <c r="C42" s="37"/>
      <c r="E42" s="48"/>
    </row>
    <row r="43" spans="1:6" s="13" customFormat="1" ht="18" customHeight="1">
      <c r="A43" s="12" t="s">
        <v>30</v>
      </c>
      <c r="B43" s="17"/>
      <c r="C43" s="38"/>
      <c r="E43" s="48"/>
    </row>
    <row r="44" spans="1:6" s="13" customFormat="1" ht="18" customHeight="1">
      <c r="A44" s="19" t="s">
        <v>31</v>
      </c>
      <c r="C44" s="36"/>
      <c r="D44" s="21">
        <v>16</v>
      </c>
      <c r="E44" s="46" t="s">
        <v>73</v>
      </c>
      <c r="F44" s="21">
        <v>16</v>
      </c>
    </row>
    <row r="45" spans="1:6" s="13" customFormat="1" ht="18" customHeight="1">
      <c r="A45" s="51" t="s">
        <v>65</v>
      </c>
      <c r="B45" s="52"/>
      <c r="C45" s="36"/>
      <c r="D45" s="22">
        <v>0.1</v>
      </c>
      <c r="E45" s="46"/>
      <c r="F45" s="22">
        <v>0.1</v>
      </c>
    </row>
    <row r="46" spans="1:6" s="13" customFormat="1" ht="18" customHeight="1">
      <c r="A46" s="51" t="s">
        <v>66</v>
      </c>
      <c r="B46" s="52"/>
      <c r="C46" s="36"/>
      <c r="D46" s="21">
        <v>12</v>
      </c>
      <c r="E46" s="46" t="s">
        <v>59</v>
      </c>
      <c r="F46" s="21">
        <v>12</v>
      </c>
    </row>
    <row r="47" spans="1:6" s="13" customFormat="1" ht="18" customHeight="1">
      <c r="A47" s="51" t="s">
        <v>67</v>
      </c>
      <c r="B47" s="52"/>
      <c r="C47" s="36"/>
      <c r="D47" s="21">
        <v>12</v>
      </c>
      <c r="E47" s="46" t="s">
        <v>59</v>
      </c>
      <c r="F47" s="21">
        <v>12</v>
      </c>
    </row>
    <row r="48" spans="1:6" s="13" customFormat="1" ht="18" customHeight="1">
      <c r="A48" s="51" t="s">
        <v>68</v>
      </c>
      <c r="B48" s="52"/>
      <c r="C48" s="36"/>
      <c r="D48" s="20">
        <v>7</v>
      </c>
      <c r="E48" s="46" t="s">
        <v>53</v>
      </c>
      <c r="F48" s="20">
        <v>7</v>
      </c>
    </row>
    <row r="49" spans="1:6" s="13" customFormat="1" ht="18" customHeight="1">
      <c r="A49" s="19" t="s">
        <v>70</v>
      </c>
      <c r="C49" s="36"/>
      <c r="D49" s="22">
        <v>0.78</v>
      </c>
      <c r="E49" s="46" t="s">
        <v>61</v>
      </c>
      <c r="F49" s="22">
        <v>0.78</v>
      </c>
    </row>
    <row r="50" spans="1:6" s="13" customFormat="1" ht="18" customHeight="1">
      <c r="A50" s="12" t="s">
        <v>32</v>
      </c>
      <c r="C50" s="36"/>
      <c r="D50" s="25"/>
      <c r="E50" s="46"/>
      <c r="F50" s="25"/>
    </row>
    <row r="51" spans="1:6" s="13" customFormat="1" ht="18" customHeight="1">
      <c r="A51" s="19" t="s">
        <v>33</v>
      </c>
      <c r="C51" s="36"/>
      <c r="D51" s="25">
        <f>(D8*D19*(D20-D22)*(D46/24)*(D48/7)*8760)/1000</f>
        <v>57.158999999999992</v>
      </c>
      <c r="E51" s="46" t="s">
        <v>54</v>
      </c>
      <c r="F51" s="25">
        <f>(F8*F19*(F20-F22)*(F46/24)*(F48/7)*8760)/1000</f>
        <v>57.158999999999992</v>
      </c>
    </row>
    <row r="52" spans="1:6" s="13" customFormat="1" ht="18" customHeight="1">
      <c r="A52" s="19" t="s">
        <v>34</v>
      </c>
      <c r="C52" s="36"/>
      <c r="D52" s="25">
        <f>(D9*D18*(D20+(D25/3*(D10-1.5))-D22)*(D46/24)*(D48/7)*8760)/1000</f>
        <v>0</v>
      </c>
      <c r="E52" s="46" t="s">
        <v>54</v>
      </c>
      <c r="F52" s="25">
        <f>(F9*F18*(F20+(F25/3*(F10-1.5))-F22)*(F46/24)*(F48/7)*8760)/1000</f>
        <v>0</v>
      </c>
    </row>
    <row r="53" spans="1:6" s="13" customFormat="1" ht="18" customHeight="1">
      <c r="A53" s="19" t="s">
        <v>35</v>
      </c>
      <c r="C53" s="36"/>
      <c r="D53" s="25">
        <f>(D11*D15*(D20+(D25/3*(D12-1.5))-D22)*(D46/24)*(D48/7)*8760)/1000</f>
        <v>104.48928000000002</v>
      </c>
      <c r="E53" s="46" t="s">
        <v>54</v>
      </c>
      <c r="F53" s="25">
        <f>(F11*F15*(F20+(F25/3*(F12-1.5))-F22)*(F46/24)*(F48/7)*8760)/1000</f>
        <v>104.48928000000002</v>
      </c>
    </row>
    <row r="54" spans="1:6" s="13" customFormat="1" ht="18" customHeight="1">
      <c r="A54" s="19" t="s">
        <v>36</v>
      </c>
      <c r="C54" s="36"/>
      <c r="D54" s="25">
        <f>(D13*D16*(D20-D22)*(D46/24)*(D48/7)*8760)/1000</f>
        <v>76.212000000000003</v>
      </c>
      <c r="E54" s="46" t="s">
        <v>54</v>
      </c>
      <c r="F54" s="25">
        <f>(F13*F16*(F20-F22)*(F46/24)*(F48/7)*8760)/1000</f>
        <v>76.212000000000003</v>
      </c>
    </row>
    <row r="55" spans="1:6" s="13" customFormat="1" ht="18" customHeight="1">
      <c r="A55" s="19" t="s">
        <v>37</v>
      </c>
      <c r="C55" s="36"/>
      <c r="D55" s="25">
        <f>(D14*D17*(D20+(D25/3*(D10/2-1.5))-D22)*(D46/24)*(D48/7)*8760)/1000</f>
        <v>197.54150399999997</v>
      </c>
      <c r="E55" s="46" t="s">
        <v>54</v>
      </c>
      <c r="F55" s="25">
        <f>(F14*F17*(F20+(F25/3*(F10/2-1.5))-F22)*(F46/24)*(F48/7)*8760)/1000</f>
        <v>197.54150399999997</v>
      </c>
    </row>
    <row r="56" spans="1:6" s="13" customFormat="1" ht="18" customHeight="1">
      <c r="A56" s="19" t="s">
        <v>38</v>
      </c>
      <c r="C56" s="36"/>
      <c r="D56" s="25">
        <f>(D24*D8*D10*(D20+(D25/3*(D10-1.5))-D22)*0.33*(D46/24)*(D48/7)*8760)/1000</f>
        <v>647.17784999999992</v>
      </c>
      <c r="E56" s="46" t="s">
        <v>54</v>
      </c>
      <c r="F56" s="25">
        <f>(F24*F8*F10*(F20+(F25/3*(F10-1.5))-F22)*0.33*(F46/24)*(F48/7)*8760)/1000</f>
        <v>647.17784999999992</v>
      </c>
    </row>
    <row r="57" spans="1:6" s="13" customFormat="1" ht="18" customHeight="1">
      <c r="A57" s="19" t="s">
        <v>39</v>
      </c>
      <c r="C57" s="36"/>
      <c r="D57" s="25">
        <f>SUM(B51:B56)</f>
        <v>0</v>
      </c>
      <c r="E57" s="46" t="s">
        <v>54</v>
      </c>
      <c r="F57" s="25">
        <f>SUM(D51:D56)</f>
        <v>1082.5796339999999</v>
      </c>
    </row>
    <row r="58" spans="1:6" s="13" customFormat="1" ht="18" customHeight="1">
      <c r="A58" s="19"/>
      <c r="C58" s="36"/>
      <c r="D58" s="25"/>
      <c r="E58" s="46"/>
      <c r="F58" s="25"/>
    </row>
    <row r="59" spans="1:6" s="13" customFormat="1" ht="18" customHeight="1">
      <c r="A59" s="12" t="s">
        <v>40</v>
      </c>
      <c r="C59" s="36"/>
      <c r="D59" s="25"/>
      <c r="E59" s="46"/>
      <c r="F59" s="25"/>
    </row>
    <row r="60" spans="1:6" s="13" customFormat="1" ht="18" customHeight="1">
      <c r="A60" s="19" t="s">
        <v>33</v>
      </c>
      <c r="C60" s="36"/>
      <c r="D60" s="25">
        <f>(D8*D19*(D44-D22)*(D47/24*D48/7)*8760)/1000</f>
        <v>83.438999999999979</v>
      </c>
      <c r="E60" s="46" t="s">
        <v>54</v>
      </c>
      <c r="F60" s="25">
        <f>(F8*F19*(F44-F22)*(F47/24*F48/7)*8760)/1000</f>
        <v>83.438999999999979</v>
      </c>
    </row>
    <row r="61" spans="1:6" s="13" customFormat="1" ht="18" customHeight="1">
      <c r="A61" s="19" t="s">
        <v>34</v>
      </c>
      <c r="C61" s="36"/>
      <c r="D61" s="25">
        <f>(D9*D18*(D44+(D25/4*(D10-1.5))-D22)*(D47/24*D48/7)*8760)/1000</f>
        <v>0</v>
      </c>
      <c r="E61" s="46" t="s">
        <v>54</v>
      </c>
      <c r="F61" s="25">
        <f>(F9*F18*(F44+(F25/4*(F10-1.5))-F22)*(F47/24*F48/7)*8760)/1000</f>
        <v>0</v>
      </c>
    </row>
    <row r="62" spans="1:6" s="13" customFormat="1" ht="18" customHeight="1">
      <c r="A62" s="19" t="s">
        <v>35</v>
      </c>
      <c r="C62" s="36"/>
      <c r="D62" s="25">
        <f>(D11*D15*(D44+(D25/4*(D12-1.5))-D22)*(D47/24*D48/7)*8760)/1000</f>
        <v>156.26087999999999</v>
      </c>
      <c r="E62" s="46" t="s">
        <v>54</v>
      </c>
      <c r="F62" s="25">
        <f>(F11*F15*(F44+(F25/4*(F12-1.5))-F22)*(F47/24*F48/7)*8760)/1000</f>
        <v>156.26087999999999</v>
      </c>
    </row>
    <row r="63" spans="1:6" s="13" customFormat="1" ht="18" customHeight="1">
      <c r="A63" s="19" t="s">
        <v>41</v>
      </c>
      <c r="C63" s="36"/>
      <c r="D63" s="25">
        <f>(D13*D16*(D44-D22)*(1-D47/24*D48/7)*8760)/1000</f>
        <v>111.252</v>
      </c>
      <c r="E63" s="46" t="s">
        <v>54</v>
      </c>
      <c r="F63" s="25">
        <f>(F13*F16*(F44-F22)*(1-F47/24*F48/7)*8760)/1000</f>
        <v>111.252</v>
      </c>
    </row>
    <row r="64" spans="1:6" s="13" customFormat="1" ht="18" customHeight="1">
      <c r="A64" s="19" t="s">
        <v>37</v>
      </c>
      <c r="C64" s="36"/>
      <c r="D64" s="25">
        <f>(D14*D17*(D44+(D25/4*(D10-1.5))-D22)*(D47/24*D48/7)*8760)/1000</f>
        <v>309.65198399999997</v>
      </c>
      <c r="E64" s="46" t="s">
        <v>54</v>
      </c>
      <c r="F64" s="25">
        <f>(F14*F17*(F44+(F25/4*(F10-1.5))-F22)*(F47/24*F48/7)*8760)/1000</f>
        <v>309.65198399999997</v>
      </c>
    </row>
    <row r="65" spans="1:6" s="13" customFormat="1" ht="18" customHeight="1">
      <c r="A65" s="19" t="s">
        <v>38</v>
      </c>
      <c r="C65" s="36"/>
      <c r="D65" s="25">
        <f>(D45*D8*D10*(D44+(D25/4*(D10/2-1.5))-D22)*0.33*(D47/24*D48/7)*8760)/1000</f>
        <v>27.534869999999994</v>
      </c>
      <c r="E65" s="46" t="s">
        <v>54</v>
      </c>
      <c r="F65" s="25">
        <f>(F45*F8*F10*(F44+(F25/4*(F10/2-1.5))-F22)*0.33*(F47/24*F48/7)*8760)/1000</f>
        <v>27.534869999999994</v>
      </c>
    </row>
    <row r="66" spans="1:6" s="13" customFormat="1" ht="18" customHeight="1">
      <c r="A66" s="19" t="s">
        <v>39</v>
      </c>
      <c r="C66" s="36"/>
      <c r="D66" s="25">
        <f>SUM(D60:D65)</f>
        <v>688.13873399999989</v>
      </c>
      <c r="E66" s="46" t="s">
        <v>54</v>
      </c>
      <c r="F66" s="25">
        <f>SUM(F60:F65)</f>
        <v>688.13873399999989</v>
      </c>
    </row>
    <row r="67" spans="1:6" s="13" customFormat="1" ht="18" customHeight="1">
      <c r="A67" s="19"/>
      <c r="C67" s="36"/>
      <c r="D67" s="25"/>
      <c r="E67" s="46"/>
      <c r="F67" s="25"/>
    </row>
    <row r="68" spans="1:6" s="13" customFormat="1" ht="18" customHeight="1">
      <c r="A68" s="26" t="s">
        <v>42</v>
      </c>
      <c r="C68" s="36"/>
      <c r="D68" s="25">
        <f>D57+D66</f>
        <v>688.13873399999989</v>
      </c>
      <c r="E68" s="46" t="s">
        <v>54</v>
      </c>
      <c r="F68" s="25">
        <f>F57+F66</f>
        <v>1770.7183679999998</v>
      </c>
    </row>
    <row r="69" spans="1:6" s="13" customFormat="1" ht="18" customHeight="1">
      <c r="A69" s="19" t="s">
        <v>27</v>
      </c>
      <c r="C69" s="36"/>
      <c r="D69" s="25">
        <f>(D38*8760*(D46/24*D48/7))/1000</f>
        <v>0</v>
      </c>
      <c r="E69" s="46" t="s">
        <v>54</v>
      </c>
      <c r="F69" s="25">
        <f>(F38*8760*(F46/24*F48/7))/1000</f>
        <v>0</v>
      </c>
    </row>
    <row r="70" spans="1:6" s="13" customFormat="1" ht="18" customHeight="1">
      <c r="A70" s="12" t="s">
        <v>43</v>
      </c>
      <c r="C70" s="36"/>
      <c r="D70" s="15">
        <f>D68-D69</f>
        <v>688.13873399999989</v>
      </c>
      <c r="E70" s="46" t="s">
        <v>54</v>
      </c>
      <c r="F70" s="15">
        <f>F68-F69</f>
        <v>1770.7183679999998</v>
      </c>
    </row>
    <row r="71" spans="1:6" s="13" customFormat="1" ht="18" customHeight="1">
      <c r="A71" s="39"/>
      <c r="B71" s="40"/>
      <c r="C71" s="41"/>
      <c r="D71" s="42"/>
      <c r="E71" s="49"/>
      <c r="F71" s="42"/>
    </row>
    <row r="72" spans="1:6" s="13" customFormat="1" ht="18" customHeight="1">
      <c r="A72" s="32" t="s">
        <v>44</v>
      </c>
      <c r="B72" s="34"/>
      <c r="C72" s="43"/>
      <c r="D72" s="44">
        <f>D49*D70</f>
        <v>536.74821251999992</v>
      </c>
      <c r="E72" s="50" t="s">
        <v>60</v>
      </c>
      <c r="F72" s="44">
        <f>F49*F70</f>
        <v>1381.1603270399999</v>
      </c>
    </row>
    <row r="73" spans="1:6" s="13" customFormat="1" ht="18" customHeight="1">
      <c r="A73" s="19"/>
      <c r="B73" s="17"/>
      <c r="C73" s="19"/>
      <c r="E73" s="14"/>
    </row>
    <row r="74" spans="1:6" s="13" customFormat="1" ht="18" customHeight="1">
      <c r="A74" s="27" t="s">
        <v>62</v>
      </c>
      <c r="B74" s="17"/>
      <c r="C74" s="19"/>
      <c r="E74" s="14"/>
    </row>
    <row r="75" spans="1:6" s="13" customFormat="1" ht="18" customHeight="1">
      <c r="A75" s="19" t="s">
        <v>45</v>
      </c>
      <c r="B75" s="17"/>
      <c r="C75" s="19"/>
      <c r="E75" s="14"/>
    </row>
    <row r="76" spans="1:6" s="13" customFormat="1" ht="18" customHeight="1">
      <c r="A76" s="19" t="s">
        <v>46</v>
      </c>
      <c r="B76" s="17"/>
      <c r="C76" s="18"/>
      <c r="E76" s="14"/>
    </row>
    <row r="77" spans="1:6" s="13" customFormat="1" ht="18" customHeight="1">
      <c r="A77" s="18"/>
      <c r="B77" s="17"/>
      <c r="C77" s="18"/>
      <c r="E77" s="14"/>
    </row>
    <row r="78" spans="1:6" s="13" customFormat="1" ht="18" customHeight="1">
      <c r="A78" s="28" t="s">
        <v>63</v>
      </c>
      <c r="B78" s="29"/>
      <c r="C78" s="18" t="s">
        <v>47</v>
      </c>
      <c r="E78" s="14"/>
    </row>
    <row r="79" spans="1:6" s="13" customFormat="1" ht="18" customHeight="1">
      <c r="B79" s="14"/>
      <c r="E79" s="14"/>
    </row>
    <row r="80" spans="1:6" s="13" customFormat="1" ht="18" customHeight="1">
      <c r="B80" s="14"/>
      <c r="E80" s="14"/>
    </row>
    <row r="81" spans="2:5" s="13" customFormat="1" ht="18" customHeight="1">
      <c r="B81" s="14"/>
      <c r="D81" s="13" t="s">
        <v>48</v>
      </c>
      <c r="E81" s="14"/>
    </row>
    <row r="82" spans="2:5" s="13" customFormat="1" ht="18" customHeight="1">
      <c r="B82" s="14"/>
      <c r="E82" s="14"/>
    </row>
    <row r="83" spans="2:5" s="13" customFormat="1" ht="18" customHeight="1">
      <c r="B83" s="14"/>
      <c r="E83" s="14"/>
    </row>
    <row r="84" spans="2:5" s="13" customFormat="1" ht="18" customHeight="1">
      <c r="B84" s="14"/>
      <c r="E84" s="14"/>
    </row>
    <row r="85" spans="2:5" s="13" customFormat="1" ht="15.95" customHeight="1">
      <c r="B85" s="14"/>
      <c r="E85" s="14"/>
    </row>
    <row r="86" spans="2:5" ht="15" customHeight="1"/>
    <row r="87" spans="2:5" ht="15" customHeight="1"/>
  </sheetData>
  <sheetProtection password="C426"/>
  <mergeCells count="6">
    <mergeCell ref="A47:B47"/>
    <mergeCell ref="A48:B48"/>
    <mergeCell ref="B6:E6"/>
    <mergeCell ref="A2:B2"/>
    <mergeCell ref="A45:B45"/>
    <mergeCell ref="A46:B46"/>
  </mergeCells>
  <phoneticPr fontId="0" type="noConversion"/>
  <pageMargins left="0.78740157480314965" right="0.39370078740157483" top="0.59055118110236227" bottom="0.51181102362204722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FRICAL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Агамирзян</dc:creator>
  <cp:lastModifiedBy>Vkond</cp:lastModifiedBy>
  <cp:lastPrinted>2009-02-08T20:10:47Z</cp:lastPrinted>
  <dcterms:created xsi:type="dcterms:W3CDTF">1998-10-19T13:47:21Z</dcterms:created>
  <dcterms:modified xsi:type="dcterms:W3CDTF">2010-02-25T16:16:17Z</dcterms:modified>
</cp:coreProperties>
</file>