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оверка прочности" sheetId="1" r:id="rId1"/>
    <sheet name="Типоразмер труб ПЭ газ" sheetId="2" r:id="rId2"/>
    <sheet name="Лист3" sheetId="3" r:id="rId3"/>
  </sheets>
  <definedNames>
    <definedName name="_Toc70417304" localSheetId="0">'проверка прочности'!$A$1</definedName>
    <definedName name="_xlnm.Print_Area" localSheetId="0">'проверка прочности'!$A$1:$E$58</definedName>
  </definedNames>
  <calcPr calcId="145621"/>
</workbook>
</file>

<file path=xl/calcChain.xml><?xml version="1.0" encoding="utf-8"?>
<calcChain xmlns="http://schemas.openxmlformats.org/spreadsheetml/2006/main">
  <c r="C58" i="1" l="1"/>
  <c r="C69" i="1" l="1"/>
  <c r="C68" i="1"/>
  <c r="C67" i="1"/>
  <c r="C66" i="1"/>
  <c r="C65" i="1"/>
  <c r="C50" i="1" l="1"/>
  <c r="C52" i="1" s="1"/>
  <c r="C22" i="1"/>
  <c r="C53" i="1" l="1"/>
  <c r="C49" i="1"/>
  <c r="C51" i="1" s="1"/>
  <c r="C44" i="1"/>
  <c r="C54" i="1" l="1"/>
  <c r="C27" i="1" l="1"/>
  <c r="E31" i="1" s="1"/>
  <c r="C21" i="1"/>
  <c r="C18" i="1"/>
  <c r="C15" i="1"/>
  <c r="C57" i="1" s="1"/>
  <c r="C11" i="1"/>
  <c r="C28" i="1" s="1"/>
  <c r="C9" i="1"/>
  <c r="C6" i="1"/>
  <c r="C37" i="1" s="1"/>
  <c r="C56" i="1" l="1"/>
  <c r="C29" i="1"/>
  <c r="E33" i="1"/>
  <c r="E36" i="1"/>
  <c r="C31" i="1"/>
  <c r="C33" i="1"/>
  <c r="C36" i="1"/>
  <c r="C34" i="1"/>
  <c r="D36" i="1" l="1"/>
  <c r="D31" i="1"/>
  <c r="A32" i="1"/>
  <c r="D33" i="1"/>
  <c r="E37" i="1"/>
  <c r="E34" i="1"/>
  <c r="D34" i="1" s="1"/>
  <c r="A35" i="1" l="1"/>
  <c r="A38" i="1"/>
  <c r="D37" i="1"/>
</calcChain>
</file>

<file path=xl/sharedStrings.xml><?xml version="1.0" encoding="utf-8"?>
<sst xmlns="http://schemas.openxmlformats.org/spreadsheetml/2006/main" count="227" uniqueCount="115">
  <si>
    <t>σ=p(SDR-1)/2</t>
  </si>
  <si>
    <r>
      <t xml:space="preserve">Номинальный наружный диаметр </t>
    </r>
    <r>
      <rPr>
        <i/>
        <sz val="10"/>
        <color theme="1"/>
        <rFont val="Times New Roman"/>
        <family val="1"/>
        <charset val="204"/>
      </rPr>
      <t>d</t>
    </r>
    <r>
      <rPr>
        <vertAlign val="subscript"/>
        <sz val="10"/>
        <color theme="1"/>
        <rFont val="Times New Roman"/>
        <family val="1"/>
        <charset val="204"/>
      </rPr>
      <t>n</t>
    </r>
  </si>
  <si>
    <t>SDR 26</t>
  </si>
  <si>
    <t>SDR 21</t>
  </si>
  <si>
    <t>SDR 17,6</t>
  </si>
  <si>
    <t>SDR 17</t>
  </si>
  <si>
    <r>
      <t xml:space="preserve">Толщина стенки </t>
    </r>
    <r>
      <rPr>
        <i/>
        <sz val="10"/>
        <color theme="1"/>
        <rFont val="Times New Roman"/>
        <family val="1"/>
        <charset val="204"/>
      </rPr>
      <t>e</t>
    </r>
    <r>
      <rPr>
        <vertAlign val="subscript"/>
        <sz val="10"/>
        <color theme="1"/>
        <rFont val="Times New Roman"/>
        <family val="1"/>
        <charset val="204"/>
      </rPr>
      <t>у</t>
    </r>
  </si>
  <si>
    <r>
      <t xml:space="preserve">Номин. </t>
    </r>
    <r>
      <rPr>
        <i/>
        <sz val="10"/>
        <color theme="1"/>
        <rFont val="Times New Roman"/>
        <family val="1"/>
        <charset val="204"/>
      </rPr>
      <t>e</t>
    </r>
    <r>
      <rPr>
        <vertAlign val="subscript"/>
        <sz val="10"/>
        <color theme="1"/>
        <rFont val="Times New Roman"/>
        <family val="1"/>
        <charset val="204"/>
      </rPr>
      <t>n</t>
    </r>
  </si>
  <si>
    <t>Пред. откл.</t>
  </si>
  <si>
    <t>-</t>
  </si>
  <si>
    <r>
      <t>2,3</t>
    </r>
    <r>
      <rPr>
        <vertAlign val="superscript"/>
        <sz val="10"/>
        <color theme="1"/>
        <rFont val="Times New Roman"/>
        <family val="1"/>
        <charset val="204"/>
      </rPr>
      <t>1)</t>
    </r>
  </si>
  <si>
    <r>
      <t>2,4</t>
    </r>
    <r>
      <rPr>
        <vertAlign val="superscript"/>
        <sz val="10"/>
        <color theme="1"/>
        <rFont val="Times New Roman"/>
        <family val="1"/>
        <charset val="204"/>
      </rPr>
      <t>1)</t>
    </r>
  </si>
  <si>
    <r>
      <t>2,9</t>
    </r>
    <r>
      <rPr>
        <vertAlign val="superscript"/>
        <sz val="10"/>
        <color theme="1"/>
        <rFont val="Times New Roman"/>
        <family val="1"/>
        <charset val="204"/>
      </rPr>
      <t>1)</t>
    </r>
  </si>
  <si>
    <r>
      <t>2,5</t>
    </r>
    <r>
      <rPr>
        <vertAlign val="superscript"/>
        <sz val="10"/>
        <color theme="1"/>
        <rFont val="Times New Roman"/>
        <family val="1"/>
        <charset val="204"/>
      </rPr>
      <t>1)</t>
    </r>
  </si>
  <si>
    <t>SDR 13,6</t>
  </si>
  <si>
    <t>SDR 11</t>
  </si>
  <si>
    <t>SDR 9</t>
  </si>
  <si>
    <r>
      <t xml:space="preserve">Толщина стенки </t>
    </r>
    <r>
      <rPr>
        <i/>
        <sz val="10"/>
        <color theme="1"/>
        <rFont val="Times New Roman"/>
        <family val="1"/>
        <charset val="204"/>
      </rPr>
      <t>е</t>
    </r>
    <r>
      <rPr>
        <vertAlign val="subscript"/>
        <sz val="10"/>
        <color theme="1"/>
        <rFont val="Times New Roman"/>
        <family val="1"/>
        <charset val="204"/>
      </rPr>
      <t>у</t>
    </r>
  </si>
  <si>
    <r>
      <t>3,0</t>
    </r>
    <r>
      <rPr>
        <vertAlign val="superscript"/>
        <sz val="10"/>
        <color theme="1"/>
        <rFont val="Times New Roman"/>
        <family val="1"/>
        <charset val="204"/>
      </rPr>
      <t>1)</t>
    </r>
  </si>
  <si>
    <t>проектные данные</t>
  </si>
  <si>
    <t>ГОСТ Р 50838</t>
  </si>
  <si>
    <t>рис.3 СП 42-103</t>
  </si>
  <si>
    <r>
      <t>q</t>
    </r>
    <r>
      <rPr>
        <sz val="8"/>
        <color theme="1"/>
        <rFont val="Times New Roman"/>
        <family val="1"/>
        <charset val="204"/>
      </rPr>
      <t>q</t>
    </r>
    <r>
      <rPr>
        <sz val="10"/>
        <color theme="1"/>
        <rFont val="Times New Roman"/>
        <family val="1"/>
        <charset val="204"/>
      </rPr>
      <t>=mq*g</t>
    </r>
  </si>
  <si>
    <t>п.5.50 СП 42-103 Const</t>
  </si>
  <si>
    <t>Const</t>
  </si>
  <si>
    <r>
      <t>q</t>
    </r>
    <r>
      <rPr>
        <i/>
        <vertAlign val="subscript"/>
        <sz val="10"/>
        <color rgb="FF000000"/>
        <rFont val="Times New Roman"/>
        <family val="1"/>
        <charset val="204"/>
      </rPr>
      <t>m</t>
    </r>
    <r>
      <rPr>
        <sz val="10"/>
        <color rgb="FF000000"/>
        <rFont val="Times New Roman"/>
        <family val="1"/>
        <charset val="204"/>
      </rPr>
      <t> = </t>
    </r>
    <r>
      <rPr>
        <sz val="10"/>
        <color rgb="FF000000"/>
        <rFont val="Symbol"/>
        <family val="1"/>
        <charset val="2"/>
      </rPr>
      <t>r</t>
    </r>
    <r>
      <rPr>
        <i/>
        <vertAlign val="subscript"/>
        <sz val="10"/>
        <color rgb="FF000000"/>
        <rFont val="Times New Roman"/>
        <family val="1"/>
        <charset val="204"/>
      </rPr>
      <t>m</t>
    </r>
    <r>
      <rPr>
        <i/>
        <sz val="10"/>
        <color rgb="FF000000"/>
        <rFont val="Times New Roman"/>
        <family val="1"/>
        <charset val="204"/>
      </rPr>
      <t>gd</t>
    </r>
    <r>
      <rPr>
        <i/>
        <vertAlign val="subscript"/>
        <sz val="10"/>
        <color rgb="FF000000"/>
        <rFont val="Times New Roman"/>
        <family val="1"/>
        <charset val="204"/>
      </rPr>
      <t>e</t>
    </r>
    <r>
      <rPr>
        <i/>
        <sz val="10"/>
        <color rgb="FF000000"/>
        <rFont val="Times New Roman"/>
        <family val="1"/>
        <charset val="204"/>
      </rPr>
      <t>h</t>
    </r>
    <r>
      <rPr>
        <i/>
        <vertAlign val="subscript"/>
        <sz val="10"/>
        <color rgb="FF000000"/>
        <rFont val="Times New Roman"/>
        <family val="1"/>
        <charset val="204"/>
      </rPr>
      <t>m</t>
    </r>
  </si>
  <si>
    <r>
      <t xml:space="preserve">Толщина стенки </t>
    </r>
    <r>
      <rPr>
        <b/>
        <sz val="10"/>
        <color theme="1"/>
        <rFont val="Calibri"/>
        <family val="2"/>
        <charset val="204"/>
      </rPr>
      <t>δ</t>
    </r>
    <r>
      <rPr>
        <sz val="10"/>
        <color theme="1"/>
        <rFont val="Times New Roman"/>
        <family val="1"/>
        <charset val="204"/>
      </rPr>
      <t xml:space="preserve">, м </t>
    </r>
  </si>
  <si>
    <r>
      <t>Материал труб (ПЭ</t>
    </r>
    <r>
      <rPr>
        <b/>
        <sz val="10"/>
        <color theme="1"/>
        <rFont val="Times New Roman"/>
        <family val="1"/>
        <charset val="204"/>
      </rPr>
      <t>100</t>
    </r>
    <r>
      <rPr>
        <sz val="10"/>
        <color theme="1"/>
        <rFont val="Times New Roman"/>
        <family val="1"/>
        <charset val="204"/>
      </rPr>
      <t>/</t>
    </r>
    <r>
      <rPr>
        <b/>
        <sz val="10"/>
        <color theme="1"/>
        <rFont val="Times New Roman"/>
        <family val="1"/>
        <charset val="204"/>
      </rPr>
      <t>80</t>
    </r>
    <r>
      <rPr>
        <sz val="10"/>
        <color theme="1"/>
        <rFont val="Times New Roman"/>
        <family val="1"/>
        <charset val="204"/>
      </rPr>
      <t>)</t>
    </r>
  </si>
  <si>
    <r>
      <t xml:space="preserve">Стандартное размерное отношение </t>
    </r>
    <r>
      <rPr>
        <b/>
        <sz val="10"/>
        <color theme="1"/>
        <rFont val="Times New Roman"/>
        <family val="1"/>
        <charset val="204"/>
      </rPr>
      <t>SDR</t>
    </r>
  </si>
  <si>
    <r>
      <t xml:space="preserve">Рабочее давление </t>
    </r>
    <r>
      <rPr>
        <b/>
        <sz val="10"/>
        <color theme="1"/>
        <rFont val="Times New Roman"/>
        <family val="1"/>
        <charset val="204"/>
      </rPr>
      <t>p</t>
    </r>
    <r>
      <rPr>
        <sz val="10"/>
        <color theme="1"/>
        <rFont val="Times New Roman"/>
        <family val="1"/>
        <charset val="204"/>
      </rPr>
      <t>, МПа</t>
    </r>
  </si>
  <si>
    <r>
      <t xml:space="preserve">Напряжения в стенке трубы </t>
    </r>
    <r>
      <rPr>
        <b/>
        <sz val="10"/>
        <color theme="1"/>
        <rFont val="Times New Roman"/>
        <family val="1"/>
        <charset val="204"/>
      </rPr>
      <t>σ</t>
    </r>
    <r>
      <rPr>
        <sz val="10"/>
        <color theme="1"/>
        <rFont val="Times New Roman"/>
        <family val="1"/>
        <charset val="204"/>
      </rPr>
      <t xml:space="preserve"> , МПа (ф.2 СП 42-103)</t>
    </r>
  </si>
  <si>
    <r>
      <t xml:space="preserve">Модуль ползучести ПЭ </t>
    </r>
    <r>
      <rPr>
        <b/>
        <sz val="10"/>
        <color theme="1"/>
        <rFont val="Times New Roman"/>
        <family val="1"/>
        <charset val="204"/>
      </rPr>
      <t>E(te)</t>
    </r>
    <r>
      <rPr>
        <sz val="10"/>
        <color theme="1"/>
        <rFont val="Times New Roman"/>
        <family val="1"/>
        <charset val="204"/>
      </rPr>
      <t xml:space="preserve">, МПа </t>
    </r>
  </si>
  <si>
    <r>
      <t xml:space="preserve">Коэффициент линейного теплового расширения </t>
    </r>
    <r>
      <rPr>
        <b/>
        <sz val="10"/>
        <color rgb="FF000000"/>
        <rFont val="Calibri"/>
        <family val="2"/>
        <charset val="204"/>
      </rPr>
      <t>α</t>
    </r>
    <r>
      <rPr>
        <sz val="10"/>
        <color rgb="FF000000"/>
        <rFont val="Times New Roman"/>
        <family val="1"/>
        <charset val="204"/>
      </rPr>
      <t>, 1/</t>
    </r>
    <r>
      <rPr>
        <sz val="10"/>
        <color rgb="FF000000"/>
        <rFont val="Calibri"/>
        <family val="2"/>
        <charset val="204"/>
      </rPr>
      <t>⁰</t>
    </r>
    <r>
      <rPr>
        <sz val="10"/>
        <color rgb="FF000000"/>
        <rFont val="Times New Roman"/>
        <family val="1"/>
        <charset val="204"/>
      </rPr>
      <t>С</t>
    </r>
  </si>
  <si>
    <r>
      <t xml:space="preserve">Коэффициент Пауссона </t>
    </r>
    <r>
      <rPr>
        <b/>
        <sz val="10"/>
        <color theme="1"/>
        <rFont val="Calibri"/>
        <family val="2"/>
        <charset val="204"/>
      </rPr>
      <t>μ</t>
    </r>
  </si>
  <si>
    <r>
      <t xml:space="preserve">Расчетная масса трубы </t>
    </r>
    <r>
      <rPr>
        <b/>
        <sz val="10"/>
        <color theme="1"/>
        <rFont val="Times New Roman"/>
        <family val="1"/>
        <charset val="204"/>
      </rPr>
      <t>mq</t>
    </r>
    <r>
      <rPr>
        <sz val="10"/>
        <color theme="1"/>
        <rFont val="Times New Roman"/>
        <family val="1"/>
        <charset val="204"/>
      </rPr>
      <t>, кг</t>
    </r>
  </si>
  <si>
    <r>
      <t xml:space="preserve">Ускорение свободного падения </t>
    </r>
    <r>
      <rPr>
        <b/>
        <sz val="10"/>
        <color theme="1"/>
        <rFont val="Times New Roman"/>
        <family val="1"/>
        <charset val="204"/>
      </rPr>
      <t>g</t>
    </r>
    <r>
      <rPr>
        <sz val="10"/>
        <color theme="1"/>
        <rFont val="Times New Roman"/>
        <family val="1"/>
        <charset val="204"/>
      </rPr>
      <t>, Н/м</t>
    </r>
    <r>
      <rPr>
        <sz val="10"/>
        <color theme="1"/>
        <rFont val="Calibri"/>
        <family val="2"/>
        <charset val="204"/>
      </rPr>
      <t>²</t>
    </r>
  </si>
  <si>
    <r>
      <t xml:space="preserve">Собственный вес 1 м трубы </t>
    </r>
    <r>
      <rPr>
        <b/>
        <sz val="10"/>
        <color rgb="FF000000"/>
        <rFont val="Times New Roman"/>
        <family val="1"/>
        <charset val="204"/>
      </rPr>
      <t>q</t>
    </r>
    <r>
      <rPr>
        <b/>
        <sz val="8"/>
        <color rgb="FF000000"/>
        <rFont val="Times New Roman"/>
        <family val="1"/>
        <charset val="204"/>
      </rPr>
      <t>q</t>
    </r>
    <r>
      <rPr>
        <sz val="10"/>
        <color rgb="FF000000"/>
        <rFont val="Times New Roman"/>
        <family val="1"/>
        <charset val="204"/>
      </rPr>
      <t>, Н/м (ф.3 СП 42-103)</t>
    </r>
  </si>
  <si>
    <r>
      <t xml:space="preserve">Давление грунта на ед. длины трубы </t>
    </r>
    <r>
      <rPr>
        <b/>
        <sz val="10"/>
        <color theme="1"/>
        <rFont val="Times New Roman"/>
        <family val="1"/>
        <charset val="204"/>
      </rPr>
      <t>qm</t>
    </r>
    <r>
      <rPr>
        <sz val="10"/>
        <color theme="1"/>
        <rFont val="Times New Roman"/>
        <family val="1"/>
        <charset val="204"/>
      </rPr>
      <t>, Н/м (ф.4 СП 42-103)</t>
    </r>
  </si>
  <si>
    <r>
      <t xml:space="preserve">Плотность грунта </t>
    </r>
    <r>
      <rPr>
        <b/>
        <sz val="10"/>
        <color rgb="FF000000"/>
        <rFont val="Calibri"/>
        <family val="2"/>
        <charset val="204"/>
      </rPr>
      <t>ρm</t>
    </r>
    <r>
      <rPr>
        <sz val="10"/>
        <color rgb="FF000000"/>
        <rFont val="Calibri"/>
        <family val="2"/>
        <charset val="204"/>
      </rPr>
      <t>, кг/м3</t>
    </r>
  </si>
  <si>
    <t>геологический отчет</t>
  </si>
  <si>
    <r>
      <t xml:space="preserve">Расстояние от верха трубы до поверхности земли </t>
    </r>
    <r>
      <rPr>
        <b/>
        <sz val="10"/>
        <color rgb="FF000000"/>
        <rFont val="Times New Roman"/>
        <family val="1"/>
        <charset val="204"/>
      </rPr>
      <t>hm</t>
    </r>
    <r>
      <rPr>
        <sz val="10"/>
        <color rgb="FF000000"/>
        <rFont val="Times New Roman"/>
        <family val="1"/>
        <charset val="204"/>
      </rPr>
      <t>, м</t>
    </r>
  </si>
  <si>
    <r>
      <t xml:space="preserve">Диаметр трубопровода </t>
    </r>
    <r>
      <rPr>
        <b/>
        <sz val="10"/>
        <color theme="1"/>
        <rFont val="Times New Roman"/>
        <family val="1"/>
        <charset val="204"/>
      </rPr>
      <t>d</t>
    </r>
    <r>
      <rPr>
        <b/>
        <sz val="8"/>
        <color theme="1"/>
        <rFont val="Times New Roman"/>
        <family val="1"/>
        <charset val="204"/>
      </rPr>
      <t>e</t>
    </r>
    <r>
      <rPr>
        <sz val="10"/>
        <color theme="1"/>
        <rFont val="Times New Roman"/>
        <family val="1"/>
        <charset val="204"/>
      </rPr>
      <t xml:space="preserve">, м </t>
    </r>
  </si>
  <si>
    <r>
      <t xml:space="preserve">Гидростатическое давление воды </t>
    </r>
    <r>
      <rPr>
        <b/>
        <sz val="10"/>
        <color rgb="FF000000"/>
        <rFont val="Times New Roman"/>
        <family val="1"/>
        <charset val="204"/>
      </rPr>
      <t xml:space="preserve">pw, </t>
    </r>
    <r>
      <rPr>
        <sz val="10"/>
        <color rgb="FF000000"/>
        <rFont val="Times New Roman"/>
        <family val="1"/>
        <charset val="204"/>
      </rPr>
      <t>Мпа (ф.5 СП 42-103)</t>
    </r>
  </si>
  <si>
    <r>
      <t xml:space="preserve">Высота грунтовых вод над верхн образующей трубы </t>
    </r>
    <r>
      <rPr>
        <b/>
        <sz val="10"/>
        <color rgb="FF000000"/>
        <rFont val="Times New Roman"/>
        <family val="1"/>
        <charset val="204"/>
      </rPr>
      <t>hw</t>
    </r>
    <r>
      <rPr>
        <sz val="10"/>
        <color rgb="FF000000"/>
        <rFont val="Times New Roman"/>
        <family val="1"/>
        <charset val="204"/>
      </rPr>
      <t>, м</t>
    </r>
  </si>
  <si>
    <r>
      <t xml:space="preserve">Плотность воды с уч. раств солей </t>
    </r>
    <r>
      <rPr>
        <b/>
        <sz val="10"/>
        <color rgb="FF000000"/>
        <rFont val="Calibri"/>
        <family val="2"/>
        <charset val="204"/>
      </rPr>
      <t>ρ</t>
    </r>
    <r>
      <rPr>
        <b/>
        <sz val="10"/>
        <color rgb="FF000000"/>
        <rFont val="Times New Roman"/>
        <family val="1"/>
        <charset val="204"/>
      </rPr>
      <t>w</t>
    </r>
    <r>
      <rPr>
        <sz val="10"/>
        <color rgb="FF000000"/>
        <rFont val="Times New Roman"/>
        <family val="1"/>
        <charset val="204"/>
      </rPr>
      <t>, кг/м3</t>
    </r>
  </si>
  <si>
    <r>
      <t xml:space="preserve">Выталкивающая сила воды на 1 м трубы </t>
    </r>
    <r>
      <rPr>
        <b/>
        <sz val="10"/>
        <color theme="1"/>
        <rFont val="Times New Roman"/>
        <family val="1"/>
        <charset val="204"/>
      </rPr>
      <t>qw</t>
    </r>
    <r>
      <rPr>
        <sz val="10"/>
        <color theme="1"/>
        <rFont val="Times New Roman"/>
        <family val="1"/>
        <charset val="204"/>
      </rPr>
      <t>, Н/м</t>
    </r>
  </si>
  <si>
    <r>
      <t>q</t>
    </r>
    <r>
      <rPr>
        <i/>
        <vertAlign val="subscript"/>
        <sz val="10"/>
        <color rgb="FF000000"/>
        <rFont val="Times New Roman"/>
        <family val="1"/>
        <charset val="204"/>
      </rPr>
      <t>w</t>
    </r>
    <r>
      <rPr>
        <i/>
        <sz val="10"/>
        <color rgb="FF000000"/>
        <rFont val="Times New Roman"/>
        <family val="1"/>
        <charset val="204"/>
      </rPr>
      <t> = </t>
    </r>
    <r>
      <rPr>
        <sz val="10"/>
        <color rgb="FF000000"/>
        <rFont val="Times New Roman"/>
        <family val="1"/>
        <charset val="204"/>
      </rPr>
      <t>(</t>
    </r>
    <r>
      <rPr>
        <sz val="10"/>
        <color rgb="FF000000"/>
        <rFont val="Symbol"/>
        <family val="1"/>
        <charset val="2"/>
      </rPr>
      <t>p</t>
    </r>
    <r>
      <rPr>
        <sz val="10"/>
        <color rgb="FF000000"/>
        <rFont val="Times New Roman"/>
        <family val="1"/>
        <charset val="204"/>
      </rPr>
      <t>/4)</t>
    </r>
    <r>
      <rPr>
        <sz val="10"/>
        <color rgb="FF000000"/>
        <rFont val="Symbol"/>
        <family val="1"/>
        <charset val="2"/>
      </rPr>
      <t>r</t>
    </r>
    <r>
      <rPr>
        <i/>
        <vertAlign val="subscript"/>
        <sz val="10"/>
        <color rgb="FF000000"/>
        <rFont val="Times New Roman"/>
        <family val="1"/>
        <charset val="204"/>
      </rPr>
      <t>w</t>
    </r>
    <r>
      <rPr>
        <i/>
        <sz val="10"/>
        <color rgb="FF000000"/>
        <rFont val="Times New Roman"/>
        <family val="1"/>
        <charset val="204"/>
      </rPr>
      <t>gd</t>
    </r>
    <r>
      <rPr>
        <i/>
        <vertAlign val="subscript"/>
        <sz val="10"/>
        <color rgb="FF000000"/>
        <rFont val="Times New Roman"/>
        <family val="1"/>
        <charset val="204"/>
      </rPr>
      <t>e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</si>
  <si>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p</t>
    </r>
    <r>
      <rPr>
        <i/>
        <vertAlign val="subscript"/>
        <sz val="10"/>
        <color rgb="FF000000"/>
        <rFont val="Times New Roman"/>
        <family val="1"/>
        <charset val="204"/>
      </rPr>
      <t>w</t>
    </r>
    <r>
      <rPr>
        <i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= </t>
    </r>
    <r>
      <rPr>
        <sz val="10"/>
        <color rgb="FF000000"/>
        <rFont val="Calibri"/>
        <family val="2"/>
        <charset val="204"/>
      </rPr>
      <t>ρ</t>
    </r>
    <r>
      <rPr>
        <i/>
        <vertAlign val="subscript"/>
        <sz val="10"/>
        <color rgb="FF000000"/>
        <rFont val="Times New Roman"/>
        <family val="1"/>
        <charset val="204"/>
      </rPr>
      <t>w</t>
    </r>
    <r>
      <rPr>
        <i/>
        <sz val="10"/>
        <color rgb="FF000000"/>
        <rFont val="Times New Roman"/>
        <family val="1"/>
        <charset val="204"/>
      </rPr>
      <t>gh</t>
    </r>
    <r>
      <rPr>
        <i/>
        <vertAlign val="subscript"/>
        <sz val="10"/>
        <color rgb="FF000000"/>
        <rFont val="Times New Roman"/>
        <family val="1"/>
        <charset val="204"/>
      </rPr>
      <t>w</t>
    </r>
    <r>
      <rPr>
        <sz val="10"/>
        <color rgb="FF000000"/>
        <rFont val="Times New Roman"/>
        <family val="1"/>
        <charset val="204"/>
      </rPr>
      <t>10</t>
    </r>
    <r>
      <rPr>
        <vertAlign val="superscript"/>
        <sz val="10"/>
        <color rgb="FF000000"/>
        <rFont val="Times New Roman"/>
        <family val="1"/>
        <charset val="204"/>
      </rPr>
      <t>-6</t>
    </r>
  </si>
  <si>
    <r>
      <t xml:space="preserve">Минимальная длительная прочность </t>
    </r>
    <r>
      <rPr>
        <b/>
        <sz val="10"/>
        <color theme="1"/>
        <rFont val="Times New Roman"/>
        <family val="1"/>
        <charset val="204"/>
      </rPr>
      <t>MRS</t>
    </r>
    <r>
      <rPr>
        <sz val="10"/>
        <color theme="1"/>
        <rFont val="Times New Roman"/>
        <family val="1"/>
        <charset val="204"/>
      </rPr>
      <t xml:space="preserve">, МПа </t>
    </r>
  </si>
  <si>
    <r>
      <t xml:space="preserve"> Доп напряжения от сейсмики </t>
    </r>
    <r>
      <rPr>
        <sz val="12"/>
        <color theme="1"/>
        <rFont val="Times New Roman"/>
        <family val="1"/>
        <charset val="204"/>
      </rPr>
      <t>σ</t>
    </r>
    <r>
      <rPr>
        <sz val="8"/>
        <color theme="1"/>
        <rFont val="Times New Roman"/>
        <family val="1"/>
        <charset val="204"/>
      </rPr>
      <t>c, МПа (п. 5.65 таб. 4 и 5 СП 42-103)</t>
    </r>
  </si>
  <si>
    <r>
      <rPr>
        <sz val="14"/>
        <color theme="1"/>
        <rFont val="Times New Roman"/>
        <family val="1"/>
        <charset val="204"/>
      </rPr>
      <t>σ</t>
    </r>
    <r>
      <rPr>
        <sz val="10"/>
        <color theme="1"/>
        <rFont val="Times New Roman"/>
        <family val="1"/>
        <charset val="204"/>
      </rPr>
      <t>прS, МПа (ф.9 СП 42-103)</t>
    </r>
  </si>
  <si>
    <r>
      <rPr>
        <sz val="14"/>
        <color theme="1"/>
        <rFont val="Times New Roman"/>
        <family val="1"/>
        <charset val="204"/>
      </rPr>
      <t>σ</t>
    </r>
    <r>
      <rPr>
        <sz val="10"/>
        <color theme="1"/>
        <rFont val="Times New Roman"/>
        <family val="1"/>
        <charset val="204"/>
      </rPr>
      <t>прNS, МПа (ф.8 СП 42-103)</t>
    </r>
  </si>
  <si>
    <r>
      <rPr>
        <sz val="14"/>
        <color theme="1"/>
        <rFont val="Times New Roman"/>
        <family val="1"/>
        <charset val="204"/>
      </rPr>
      <t>σ</t>
    </r>
    <r>
      <rPr>
        <sz val="8"/>
        <color theme="1"/>
        <rFont val="Times New Roman"/>
        <family val="1"/>
        <charset val="204"/>
      </rPr>
      <t>прF, МПа (ф.7 СП 42-103)</t>
    </r>
  </si>
  <si>
    <r>
      <t xml:space="preserve"> </t>
    </r>
    <r>
      <rPr>
        <sz val="10"/>
        <color rgb="FF000000"/>
        <rFont val="Times New Roman"/>
        <family val="1"/>
        <charset val="204"/>
      </rPr>
      <t>Доп напряжения в особых условиях</t>
    </r>
    <r>
      <rPr>
        <sz val="10"/>
        <color rgb="FF000000"/>
        <rFont val="Symbol"/>
        <family val="1"/>
        <charset val="2"/>
      </rPr>
      <t xml:space="preserve"> </t>
    </r>
    <r>
      <rPr>
        <sz val="14"/>
        <color rgb="FF000000"/>
        <rFont val="Symbol"/>
        <family val="1"/>
        <charset val="2"/>
      </rPr>
      <t>s</t>
    </r>
    <r>
      <rPr>
        <vertAlign val="subscript"/>
        <sz val="10"/>
        <color rgb="FF000000"/>
        <rFont val="Times New Roman"/>
        <family val="1"/>
        <charset val="204"/>
      </rPr>
      <t>оу, МПа  (п. 5.62 таб. 3 СП 42-103)</t>
    </r>
  </si>
  <si>
    <t>Проверка прочности газопровода при действии всех нагрузок силового нагружения</t>
  </si>
  <si>
    <r>
      <t>s</t>
    </r>
    <r>
      <rPr>
        <vertAlign val="subscript"/>
        <sz val="12"/>
        <color rgb="FF000000"/>
        <rFont val="Times New Roman"/>
        <family val="1"/>
        <charset val="204"/>
      </rPr>
      <t>прF</t>
    </r>
    <r>
      <rPr>
        <sz val="12"/>
        <color rgb="FF000000"/>
        <rFont val="Times New Roman"/>
        <family val="1"/>
        <charset val="204"/>
      </rPr>
      <t> </t>
    </r>
    <r>
      <rPr>
        <sz val="12"/>
        <color rgb="FF000000"/>
        <rFont val="Symbol"/>
        <family val="1"/>
        <charset val="2"/>
      </rPr>
      <t>£</t>
    </r>
    <r>
      <rPr>
        <sz val="12"/>
        <color rgb="FF000000"/>
        <rFont val="Times New Roman"/>
        <family val="1"/>
        <charset val="204"/>
      </rPr>
      <t> 0,4</t>
    </r>
    <r>
      <rPr>
        <i/>
        <sz val="12"/>
        <color rgb="FF000000"/>
        <rFont val="Times New Roman"/>
        <family val="1"/>
        <charset val="204"/>
      </rPr>
      <t>MRS*0,95</t>
    </r>
  </si>
  <si>
    <t>Проверка прочности газопровода при совместном действии всех нагрузок силового  и деформационного нагружений</t>
  </si>
  <si>
    <r>
      <t>s</t>
    </r>
    <r>
      <rPr>
        <vertAlign val="subscript"/>
        <sz val="12"/>
        <color rgb="FF000000"/>
        <rFont val="Times New Roman"/>
        <family val="1"/>
        <charset val="204"/>
      </rPr>
      <t>пр</t>
    </r>
    <r>
      <rPr>
        <i/>
        <vertAlign val="subscript"/>
        <sz val="12"/>
        <color rgb="FF000000"/>
        <rFont val="Times New Roman"/>
        <family val="1"/>
        <charset val="204"/>
      </rPr>
      <t>NS</t>
    </r>
    <r>
      <rPr>
        <sz val="12"/>
        <color rgb="FF000000"/>
        <rFont val="Times New Roman"/>
        <family val="1"/>
        <charset val="204"/>
      </rPr>
      <t> </t>
    </r>
    <r>
      <rPr>
        <sz val="12"/>
        <color rgb="FF000000"/>
        <rFont val="Symbol"/>
        <family val="1"/>
        <charset val="2"/>
      </rPr>
      <t>£</t>
    </r>
    <r>
      <rPr>
        <sz val="12"/>
        <color rgb="FF000000"/>
        <rFont val="Times New Roman"/>
        <family val="1"/>
        <charset val="204"/>
      </rPr>
      <t> 0,5</t>
    </r>
    <r>
      <rPr>
        <i/>
        <sz val="12"/>
        <color rgb="FF000000"/>
        <rFont val="Times New Roman"/>
        <family val="1"/>
        <charset val="204"/>
      </rPr>
      <t>MRS</t>
    </r>
    <r>
      <rPr>
        <sz val="12"/>
        <color rgb="FF000000"/>
        <rFont val="Times New Roman"/>
        <family val="1"/>
        <charset val="204"/>
      </rPr>
      <t> (МПа)</t>
    </r>
  </si>
  <si>
    <r>
      <t>s</t>
    </r>
    <r>
      <rPr>
        <vertAlign val="subscript"/>
        <sz val="12"/>
        <color rgb="FF000000"/>
        <rFont val="Times New Roman"/>
        <family val="1"/>
        <charset val="204"/>
      </rPr>
      <t>np</t>
    </r>
    <r>
      <rPr>
        <i/>
        <vertAlign val="subscript"/>
        <sz val="12"/>
        <color rgb="FF000000"/>
        <rFont val="Times New Roman"/>
        <family val="1"/>
        <charset val="204"/>
      </rPr>
      <t>S</t>
    </r>
    <r>
      <rPr>
        <i/>
        <sz val="12"/>
        <color rgb="FF000000"/>
        <rFont val="Times New Roman"/>
        <family val="1"/>
        <charset val="204"/>
      </rPr>
      <t> </t>
    </r>
    <r>
      <rPr>
        <sz val="12"/>
        <color rgb="FF000000"/>
        <rFont val="Symbol"/>
        <family val="1"/>
        <charset val="2"/>
      </rPr>
      <t>£</t>
    </r>
    <r>
      <rPr>
        <sz val="12"/>
        <color rgb="FF000000"/>
        <rFont val="Times New Roman"/>
        <family val="1"/>
        <charset val="204"/>
      </rPr>
      <t> 0,9</t>
    </r>
    <r>
      <rPr>
        <i/>
        <sz val="12"/>
        <color rgb="FF000000"/>
        <rFont val="Times New Roman"/>
        <family val="1"/>
        <charset val="204"/>
      </rPr>
      <t>MRS </t>
    </r>
    <r>
      <rPr>
        <sz val="12"/>
        <color rgb="FF000000"/>
        <rFont val="Times New Roman"/>
        <family val="1"/>
        <charset val="204"/>
      </rPr>
      <t>(MПa)</t>
    </r>
  </si>
  <si>
    <t>Проверка прочности принятого конструктивного решения</t>
  </si>
  <si>
    <t>Расчет выполнен согласно СП 42-103-2003</t>
  </si>
  <si>
    <t>Проверка прочности газопровода при совместном действии всех нагрузок силового  и деформационного нагружений и сейсмических воздействий</t>
  </si>
  <si>
    <r>
      <t>s</t>
    </r>
    <r>
      <rPr>
        <vertAlign val="subscript"/>
        <sz val="12"/>
        <color rgb="FF000000"/>
        <rFont val="Times New Roman"/>
        <family val="1"/>
        <charset val="204"/>
      </rPr>
      <t>пр</t>
    </r>
    <r>
      <rPr>
        <i/>
        <vertAlign val="subscript"/>
        <sz val="12"/>
        <color rgb="FF000000"/>
        <rFont val="Times New Roman"/>
        <family val="1"/>
        <charset val="204"/>
      </rPr>
      <t>NS</t>
    </r>
    <r>
      <rPr>
        <sz val="12"/>
        <color rgb="FF000000"/>
        <rFont val="Times New Roman"/>
        <family val="1"/>
        <charset val="204"/>
      </rPr>
      <t> </t>
    </r>
    <r>
      <rPr>
        <sz val="12"/>
        <color rgb="FF000000"/>
        <rFont val="Symbol"/>
        <family val="1"/>
        <charset val="2"/>
      </rPr>
      <t>£</t>
    </r>
    <r>
      <rPr>
        <sz val="12"/>
        <color rgb="FF000000"/>
        <rFont val="Times New Roman"/>
        <family val="1"/>
        <charset val="204"/>
      </rPr>
      <t> 0,7</t>
    </r>
    <r>
      <rPr>
        <i/>
        <sz val="12"/>
        <color rgb="FF000000"/>
        <rFont val="Times New Roman"/>
        <family val="1"/>
        <charset val="204"/>
      </rPr>
      <t>MRS</t>
    </r>
    <r>
      <rPr>
        <sz val="12"/>
        <color rgb="FF000000"/>
        <rFont val="Times New Roman"/>
        <family val="1"/>
        <charset val="204"/>
      </rPr>
      <t> (МПа)</t>
    </r>
  </si>
  <si>
    <r>
      <t>s</t>
    </r>
    <r>
      <rPr>
        <vertAlign val="subscript"/>
        <sz val="12"/>
        <color rgb="FF000000"/>
        <rFont val="Times New Roman"/>
        <family val="1"/>
        <charset val="204"/>
      </rPr>
      <t>np</t>
    </r>
    <r>
      <rPr>
        <i/>
        <vertAlign val="subscript"/>
        <sz val="12"/>
        <color rgb="FF000000"/>
        <rFont val="Times New Roman"/>
        <family val="1"/>
        <charset val="204"/>
      </rPr>
      <t>S</t>
    </r>
    <r>
      <rPr>
        <i/>
        <sz val="12"/>
        <color rgb="FF000000"/>
        <rFont val="Times New Roman"/>
        <family val="1"/>
        <charset val="204"/>
      </rPr>
      <t> </t>
    </r>
    <r>
      <rPr>
        <i/>
        <sz val="12"/>
        <color rgb="FF000000"/>
        <rFont val="Symbol"/>
        <family val="1"/>
        <charset val="2"/>
      </rPr>
      <t>£</t>
    </r>
    <r>
      <rPr>
        <i/>
        <sz val="12"/>
        <color rgb="FF000000"/>
        <rFont val="Times New Roman"/>
        <family val="1"/>
        <charset val="204"/>
      </rPr>
      <t> MRS </t>
    </r>
    <r>
      <rPr>
        <sz val="12"/>
        <color rgb="FF000000"/>
        <rFont val="Times New Roman"/>
        <family val="1"/>
        <charset val="204"/>
      </rPr>
      <t>(MПa)</t>
    </r>
  </si>
  <si>
    <t>Примечание:При отсутсвии 100% контроля стыков для правых уравнений принят понижающий к-т 0,95</t>
  </si>
  <si>
    <t>проектное решение</t>
  </si>
  <si>
    <r>
      <t xml:space="preserve">Радиус упругого изгиба </t>
    </r>
    <r>
      <rPr>
        <b/>
        <sz val="10"/>
        <color theme="1"/>
        <rFont val="Calibri"/>
        <family val="2"/>
        <charset val="204"/>
      </rPr>
      <t>ρ</t>
    </r>
    <r>
      <rPr>
        <sz val="10"/>
        <color theme="1"/>
        <rFont val="Times New Roman"/>
        <family val="1"/>
        <charset val="204"/>
      </rPr>
      <t>, м</t>
    </r>
  </si>
  <si>
    <r>
      <t xml:space="preserve">Температурный перепад </t>
    </r>
    <r>
      <rPr>
        <b/>
        <sz val="10"/>
        <color theme="1"/>
        <rFont val="Times New Roman"/>
        <family val="1"/>
        <charset val="204"/>
      </rPr>
      <t>Δt</t>
    </r>
  </si>
  <si>
    <t>Разница температур эксплуатации и укладки</t>
  </si>
  <si>
    <t>Задается проектом</t>
  </si>
  <si>
    <t>Масса одного пригруза  mпр, кг</t>
  </si>
  <si>
    <t>Таб 6. сп 42-103</t>
  </si>
  <si>
    <t>п. 5.69 сп 42-103</t>
  </si>
  <si>
    <t>Qпр= mпр*g</t>
  </si>
  <si>
    <t>qизг2=4*qизг1</t>
  </si>
  <si>
    <t>Угол поворота оси газопровода β, рад</t>
  </si>
  <si>
    <t>Уклон до поворота</t>
  </si>
  <si>
    <t>Уклон после поворота</t>
  </si>
  <si>
    <t>Изменение уклона</t>
  </si>
  <si>
    <t>Тип кривой</t>
  </si>
  <si>
    <t>зависит от типа кривой</t>
  </si>
  <si>
    <r>
      <t xml:space="preserve">Плотность материала пригруза </t>
    </r>
    <r>
      <rPr>
        <b/>
        <sz val="10"/>
        <color theme="1"/>
        <rFont val="Calibri"/>
        <family val="2"/>
        <charset val="204"/>
      </rPr>
      <t>ρ</t>
    </r>
    <r>
      <rPr>
        <b/>
        <sz val="10"/>
        <color theme="1"/>
        <rFont val="Times New Roman"/>
        <family val="1"/>
        <charset val="204"/>
      </rPr>
      <t>б</t>
    </r>
    <r>
      <rPr>
        <sz val="10"/>
        <color theme="1"/>
        <rFont val="Times New Roman"/>
        <family val="1"/>
        <charset val="204"/>
      </rPr>
      <t>, кг/м3</t>
    </r>
  </si>
  <si>
    <r>
      <t xml:space="preserve">Вес одного пригруза </t>
    </r>
    <r>
      <rPr>
        <b/>
        <sz val="10"/>
        <color theme="1"/>
        <rFont val="Times New Roman"/>
        <family val="1"/>
        <charset val="204"/>
      </rPr>
      <t>Qпр</t>
    </r>
    <r>
      <rPr>
        <sz val="10"/>
        <color theme="1"/>
        <rFont val="Times New Roman"/>
        <family val="1"/>
        <charset val="204"/>
      </rPr>
      <t>, Н</t>
    </r>
  </si>
  <si>
    <r>
      <t xml:space="preserve"> Коэффициент надежности устойчивого положения </t>
    </r>
    <r>
      <rPr>
        <b/>
        <sz val="10"/>
        <color theme="1"/>
        <rFont val="Times New Roman"/>
        <family val="1"/>
        <charset val="204"/>
      </rPr>
      <t>γа</t>
    </r>
  </si>
  <si>
    <r>
      <t xml:space="preserve">Коэффициент надежности по материалу пригруза, </t>
    </r>
    <r>
      <rPr>
        <b/>
        <sz val="10"/>
        <color theme="1"/>
        <rFont val="Times New Roman"/>
        <family val="1"/>
        <charset val="204"/>
      </rPr>
      <t>γб</t>
    </r>
  </si>
  <si>
    <r>
      <t xml:space="preserve">Нагрузка от упругого отпора  для выпуклых кривых </t>
    </r>
    <r>
      <rPr>
        <b/>
        <sz val="10"/>
        <color rgb="FF000000"/>
        <rFont val="Times New Roman"/>
        <family val="1"/>
        <charset val="204"/>
      </rPr>
      <t>qизг1</t>
    </r>
    <r>
      <rPr>
        <sz val="10"/>
        <color rgb="FF000000"/>
        <rFont val="Times New Roman"/>
        <family val="1"/>
        <charset val="204"/>
      </rPr>
      <t>, Н/м</t>
    </r>
  </si>
  <si>
    <r>
      <t xml:space="preserve">Нагрузка от упругого отпора  для вогнутых кривых </t>
    </r>
    <r>
      <rPr>
        <b/>
        <sz val="10"/>
        <color rgb="FF000000"/>
        <rFont val="Times New Roman"/>
        <family val="1"/>
        <charset val="204"/>
      </rPr>
      <t>qизг2</t>
    </r>
    <r>
      <rPr>
        <sz val="10"/>
        <color rgb="FF000000"/>
        <rFont val="Times New Roman"/>
        <family val="1"/>
        <charset val="204"/>
      </rPr>
      <t>, Н/м</t>
    </r>
  </si>
  <si>
    <r>
      <t>Нагрузка от упругого изгиба</t>
    </r>
    <r>
      <rPr>
        <b/>
        <sz val="10"/>
        <color theme="1"/>
        <rFont val="Times New Roman"/>
        <family val="1"/>
        <charset val="204"/>
      </rPr>
      <t xml:space="preserve"> qизг</t>
    </r>
    <r>
      <rPr>
        <sz val="10"/>
        <color theme="1"/>
        <rFont val="Times New Roman"/>
        <family val="1"/>
        <charset val="204"/>
      </rPr>
      <t>, Н/м</t>
    </r>
  </si>
  <si>
    <t>Максимальное расстояние между пригрузами Lпр, м</t>
  </si>
  <si>
    <t>Балластировка мешками (пригрузами)</t>
  </si>
  <si>
    <r>
      <t xml:space="preserve">Номинальный наружный диаметр </t>
    </r>
    <r>
      <rPr>
        <i/>
        <sz val="10"/>
        <color theme="1"/>
        <rFont val="Times New Roman"/>
        <family val="1"/>
        <charset val="204"/>
      </rPr>
      <t>d</t>
    </r>
    <r>
      <rPr>
        <vertAlign val="subscript"/>
        <sz val="10"/>
        <color theme="1"/>
        <rFont val="Times New Roman"/>
        <family val="1"/>
        <charset val="204"/>
      </rPr>
      <t>n</t>
    </r>
    <r>
      <rPr>
        <sz val="10"/>
        <color theme="1"/>
        <rFont val="Times New Roman"/>
        <family val="1"/>
        <charset val="204"/>
      </rPr>
      <t>, мм</t>
    </r>
  </si>
  <si>
    <t>Расчетная масса 1 м труб, кг</t>
  </si>
  <si>
    <t>SDR21</t>
  </si>
  <si>
    <t>Примечания</t>
  </si>
  <si>
    <r>
      <t>1 Расчетная масса 1 м труб вычислена при плотности полиэтилена 950 кг/м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с учетом половины допусков на толщину стенки и средний наружный диаметр.</t>
    </r>
  </si>
  <si>
    <r>
      <t xml:space="preserve">2 При изготовлении труб плотностью </t>
    </r>
    <r>
      <rPr>
        <sz val="10"/>
        <color theme="1"/>
        <rFont val="Symbol"/>
        <family val="1"/>
        <charset val="2"/>
      </rPr>
      <t>r</t>
    </r>
    <r>
      <rPr>
        <sz val="10"/>
        <color theme="1"/>
        <rFont val="Times New Roman"/>
        <family val="1"/>
        <charset val="204"/>
      </rPr>
      <t>, отличающейся от 950 кг/м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, значение, приведенное в настоящей таблице, умножают на коэффициент </t>
    </r>
    <r>
      <rPr>
        <i/>
        <sz val="10"/>
        <color theme="1"/>
        <rFont val="Times New Roman"/>
        <family val="1"/>
        <charset val="204"/>
      </rPr>
      <t>К</t>
    </r>
    <r>
      <rPr>
        <sz val="10"/>
        <color theme="1"/>
        <rFont val="Times New Roman"/>
        <family val="1"/>
        <charset val="204"/>
      </rPr>
      <t xml:space="preserve"> = </t>
    </r>
    <r>
      <rPr>
        <sz val="10"/>
        <color theme="1"/>
        <rFont val="Symbol"/>
        <family val="1"/>
        <charset val="2"/>
      </rPr>
      <t>r</t>
    </r>
    <r>
      <rPr>
        <sz val="10"/>
        <color theme="1"/>
        <rFont val="Times New Roman"/>
        <family val="1"/>
        <charset val="204"/>
      </rPr>
      <t>/950.</t>
    </r>
  </si>
  <si>
    <t>Балластировка грунтом обратной засыпки</t>
  </si>
  <si>
    <r>
      <t xml:space="preserve">Удельное сцепление грунта засыпки </t>
    </r>
    <r>
      <rPr>
        <b/>
        <sz val="10"/>
        <color theme="1"/>
        <rFont val="Times New Roman"/>
        <family val="1"/>
        <charset val="204"/>
      </rPr>
      <t>Сгр</t>
    </r>
    <r>
      <rPr>
        <sz val="10"/>
        <color theme="1"/>
        <rFont val="Times New Roman"/>
        <family val="1"/>
        <charset val="204"/>
      </rPr>
      <t>, Н/м2</t>
    </r>
  </si>
  <si>
    <r>
      <t xml:space="preserve">Угол внутреннего трения грунта </t>
    </r>
    <r>
      <rPr>
        <b/>
        <sz val="10"/>
        <color theme="1"/>
        <rFont val="Calibri"/>
        <family val="2"/>
        <charset val="204"/>
      </rPr>
      <t>φ</t>
    </r>
    <r>
      <rPr>
        <sz val="10"/>
        <color theme="1"/>
        <rFont val="Times New Roman"/>
        <family val="1"/>
        <charset val="204"/>
      </rPr>
      <t>, град</t>
    </r>
  </si>
  <si>
    <r>
      <t xml:space="preserve">Плотность частиц грунта </t>
    </r>
    <r>
      <rPr>
        <b/>
        <sz val="10"/>
        <color theme="1"/>
        <rFont val="Calibri"/>
        <family val="2"/>
        <charset val="204"/>
      </rPr>
      <t>ρ</t>
    </r>
    <r>
      <rPr>
        <b/>
        <sz val="10"/>
        <color theme="1"/>
        <rFont val="Times New Roman"/>
        <family val="1"/>
        <charset val="204"/>
      </rPr>
      <t>гр</t>
    </r>
    <r>
      <rPr>
        <sz val="10"/>
        <color theme="1"/>
        <rFont val="Times New Roman"/>
        <family val="1"/>
        <charset val="204"/>
      </rPr>
      <t>, кг/м3</t>
    </r>
  </si>
  <si>
    <r>
      <t xml:space="preserve">Коэффициент пористости грунта засыпки </t>
    </r>
    <r>
      <rPr>
        <b/>
        <sz val="10"/>
        <color theme="1"/>
        <rFont val="Times New Roman"/>
        <family val="1"/>
        <charset val="204"/>
      </rPr>
      <t>е</t>
    </r>
  </si>
  <si>
    <t>Геологический отчет</t>
  </si>
  <si>
    <r>
      <t xml:space="preserve">Коэффициент </t>
    </r>
    <r>
      <rPr>
        <b/>
        <sz val="10"/>
        <color theme="1"/>
        <rFont val="Times New Roman"/>
        <family val="1"/>
        <charset val="204"/>
      </rPr>
      <t>а</t>
    </r>
  </si>
  <si>
    <r>
      <t xml:space="preserve">Коэффициент </t>
    </r>
    <r>
      <rPr>
        <b/>
        <sz val="10"/>
        <color theme="1"/>
        <rFont val="Times New Roman"/>
        <family val="1"/>
        <charset val="204"/>
      </rPr>
      <t>b</t>
    </r>
  </si>
  <si>
    <r>
      <t xml:space="preserve">Коэффициент </t>
    </r>
    <r>
      <rPr>
        <b/>
        <sz val="10"/>
        <color theme="1"/>
        <rFont val="Times New Roman"/>
        <family val="1"/>
        <charset val="204"/>
      </rPr>
      <t>с</t>
    </r>
  </si>
  <si>
    <r>
      <t>а=qгр*de+ (0,7k*Cгр)/cos(0,7</t>
    </r>
    <r>
      <rPr>
        <sz val="10"/>
        <color theme="1"/>
        <rFont val="Calibri"/>
        <family val="2"/>
        <charset val="204"/>
      </rPr>
      <t>φ</t>
    </r>
    <r>
      <rPr>
        <sz val="10"/>
        <color theme="1"/>
        <rFont val="Times New Roman"/>
        <family val="1"/>
        <charset val="204"/>
      </rPr>
      <t>)</t>
    </r>
  </si>
  <si>
    <r>
      <t>с</t>
    </r>
    <r>
      <rPr>
        <sz val="12"/>
        <color rgb="FF000000"/>
        <rFont val="Times New Roman"/>
        <family val="1"/>
        <charset val="204"/>
      </rPr>
      <t xml:space="preserve"> = 2</t>
    </r>
    <r>
      <rPr>
        <i/>
        <sz val="12"/>
        <color rgb="FF000000"/>
        <rFont val="Times New Roman"/>
        <family val="1"/>
        <charset val="204"/>
      </rPr>
      <t>kq</t>
    </r>
    <r>
      <rPr>
        <vertAlign val="subscript"/>
        <sz val="12"/>
        <color rgb="FF000000"/>
        <rFont val="Times New Roman"/>
        <family val="1"/>
        <charset val="204"/>
      </rPr>
      <t>гр</t>
    </r>
    <r>
      <rPr>
        <i/>
        <sz val="12"/>
        <color rgb="FF000000"/>
        <rFont val="Times New Roman"/>
        <family val="1"/>
        <charset val="204"/>
      </rPr>
      <t>tg</t>
    </r>
    <r>
      <rPr>
        <sz val="12"/>
        <color rgb="FF000000"/>
        <rFont val="Times New Roman"/>
        <family val="1"/>
        <charset val="204"/>
      </rPr>
      <t>(0,7</t>
    </r>
    <r>
      <rPr>
        <sz val="12"/>
        <color rgb="FF000000"/>
        <rFont val="Symbol"/>
        <family val="1"/>
        <charset val="2"/>
      </rPr>
      <t>j</t>
    </r>
    <r>
      <rPr>
        <sz val="12"/>
        <color rgb="FF000000"/>
        <rFont val="Times New Roman"/>
        <family val="1"/>
        <charset val="204"/>
      </rPr>
      <t>),</t>
    </r>
  </si>
  <si>
    <t>qгр</t>
  </si>
  <si>
    <r>
      <t xml:space="preserve">Расстояние от оси трубы до верха закрепляемого НСМ грунта </t>
    </r>
    <r>
      <rPr>
        <b/>
        <sz val="10"/>
        <color rgb="FF000000"/>
        <rFont val="Times New Roman"/>
        <family val="1"/>
        <charset val="204"/>
      </rPr>
      <t>Но</t>
    </r>
    <r>
      <rPr>
        <sz val="10"/>
        <color rgb="FF000000"/>
        <rFont val="Times New Roman"/>
        <family val="1"/>
        <charset val="204"/>
      </rPr>
      <t>, м</t>
    </r>
  </si>
  <si>
    <t>Желтые задаются</t>
  </si>
  <si>
    <t>Белые -расчетные</t>
  </si>
  <si>
    <t>Голубые-константы(можно менять по желанию)</t>
  </si>
  <si>
    <t>Типоразмер труб -см 2 лист</t>
  </si>
  <si>
    <t>примечание: D=de</t>
  </si>
  <si>
    <t>примечание: k -безразмерныйкоэффициент, численно равный наружному диаметру трубы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</si>
</sst>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i/>
      <vertAlign val="subscript"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Symbol"/>
      <family val="1"/>
      <charset val="2"/>
    </font>
    <font>
      <i/>
      <sz val="10"/>
      <color rgb="FF000000"/>
      <name val="Times New Roman"/>
      <family val="1"/>
      <charset val="204"/>
    </font>
    <font>
      <i/>
      <vertAlign val="subscript"/>
      <sz val="10"/>
      <color rgb="FF000000"/>
      <name val="Times New Roman"/>
      <family val="1"/>
      <charset val="204"/>
    </font>
    <font>
      <sz val="10"/>
      <color rgb="FF000000"/>
      <name val="Symbol"/>
      <family val="1"/>
      <charset val="2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vertAlign val="subscript"/>
      <sz val="10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i/>
      <sz val="12"/>
      <color rgb="FF000000"/>
      <name val="Symbol"/>
      <family val="1"/>
      <charset val="2"/>
    </font>
    <font>
      <b/>
      <sz val="11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center" vertical="top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/>
    <xf numFmtId="0" fontId="17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8" fillId="0" borderId="14" xfId="0" applyFont="1" applyBorder="1" applyAlignment="1">
      <alignment wrapText="1"/>
    </xf>
    <xf numFmtId="0" fontId="1" fillId="4" borderId="15" xfId="0" applyFont="1" applyFill="1" applyBorder="1" applyAlignment="1">
      <alignment horizontal="center" vertical="top"/>
    </xf>
    <xf numFmtId="0" fontId="16" fillId="0" borderId="14" xfId="0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/>
    <xf numFmtId="0" fontId="17" fillId="0" borderId="1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0" fillId="0" borderId="10" xfId="0" applyFont="1" applyBorder="1"/>
    <xf numFmtId="0" fontId="8" fillId="0" borderId="16" xfId="0" applyFont="1" applyBorder="1" applyAlignment="1">
      <alignment wrapText="1"/>
    </xf>
    <xf numFmtId="0" fontId="17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3" fillId="0" borderId="12" xfId="0" applyFont="1" applyBorder="1" applyAlignment="1">
      <alignment horizontal="center" vertical="top"/>
    </xf>
    <xf numFmtId="0" fontId="33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vertical="top"/>
    </xf>
    <xf numFmtId="0" fontId="3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7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29" fillId="0" borderId="19" xfId="0" applyFont="1" applyBorder="1" applyAlignment="1">
      <alignment horizontal="center" vertical="top"/>
    </xf>
    <xf numFmtId="0" fontId="6" fillId="3" borderId="9" xfId="1" applyFill="1" applyBorder="1" applyAlignment="1">
      <alignment horizontal="justify" vertical="center" wrapText="1"/>
    </xf>
    <xf numFmtId="0" fontId="6" fillId="3" borderId="5" xfId="1" applyFill="1" applyBorder="1" applyAlignment="1">
      <alignment horizontal="justify" vertical="center" wrapText="1"/>
    </xf>
    <xf numFmtId="0" fontId="6" fillId="3" borderId="4" xfId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justify" vertical="center" wrapText="1"/>
    </xf>
    <xf numFmtId="0" fontId="17" fillId="3" borderId="32" xfId="0" applyFont="1" applyFill="1" applyBorder="1" applyAlignment="1">
      <alignment horizontal="justify" vertical="center" wrapText="1"/>
    </xf>
    <xf numFmtId="0" fontId="17" fillId="3" borderId="33" xfId="0" applyFont="1" applyFill="1" applyBorder="1" applyAlignment="1">
      <alignment horizontal="justify" vertical="center" wrapText="1"/>
    </xf>
    <xf numFmtId="0" fontId="1" fillId="3" borderId="28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3" borderId="29" xfId="0" applyFont="1" applyFill="1" applyBorder="1" applyAlignment="1">
      <alignment horizontal="justify" vertical="center" wrapText="1"/>
    </xf>
    <xf numFmtId="0" fontId="1" fillId="3" borderId="30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5" Type="http://schemas.openxmlformats.org/officeDocument/2006/relationships/image" Target="../media/image5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26</xdr:row>
          <xdr:rowOff>19050</xdr:rowOff>
        </xdr:from>
        <xdr:to>
          <xdr:col>2</xdr:col>
          <xdr:colOff>28575</xdr:colOff>
          <xdr:row>26</xdr:row>
          <xdr:rowOff>504825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27</xdr:row>
          <xdr:rowOff>19050</xdr:rowOff>
        </xdr:from>
        <xdr:to>
          <xdr:col>1</xdr:col>
          <xdr:colOff>2295525</xdr:colOff>
          <xdr:row>27</xdr:row>
          <xdr:rowOff>676275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28</xdr:row>
          <xdr:rowOff>0</xdr:rowOff>
        </xdr:from>
        <xdr:to>
          <xdr:col>2</xdr:col>
          <xdr:colOff>9525</xdr:colOff>
          <xdr:row>29</xdr:row>
          <xdr:rowOff>9525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0</xdr:rowOff>
        </xdr:from>
        <xdr:to>
          <xdr:col>1</xdr:col>
          <xdr:colOff>2752725</xdr:colOff>
          <xdr:row>52</xdr:row>
          <xdr:rowOff>19050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0</xdr:colOff>
      <xdr:row>52</xdr:row>
      <xdr:rowOff>0</xdr:rowOff>
    </xdr:from>
    <xdr:to>
      <xdr:col>8</xdr:col>
      <xdr:colOff>57150</xdr:colOff>
      <xdr:row>52</xdr:row>
      <xdr:rowOff>438150</xdr:rowOff>
    </xdr:to>
    <xdr:sp macro="" textlink="">
      <xdr:nvSpPr>
        <xdr:cNvPr id="1033" name="AutoShape 9" descr="40386.files/image032.gif"/>
        <xdr:cNvSpPr>
          <a:spLocks noChangeAspect="1" noChangeArrowheads="1"/>
        </xdr:cNvSpPr>
      </xdr:nvSpPr>
      <xdr:spPr bwMode="auto">
        <a:xfrm>
          <a:off x="5638800" y="15144750"/>
          <a:ext cx="18859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1885950</xdr:colOff>
      <xdr:row>52</xdr:row>
      <xdr:rowOff>438150</xdr:rowOff>
    </xdr:to>
    <xdr:sp macro="" textlink="">
      <xdr:nvSpPr>
        <xdr:cNvPr id="1038" name="AutoShape 14" descr="40386.files/image032.gif"/>
        <xdr:cNvSpPr>
          <a:spLocks noChangeAspect="1" noChangeArrowheads="1"/>
        </xdr:cNvSpPr>
      </xdr:nvSpPr>
      <xdr:spPr bwMode="auto">
        <a:xfrm>
          <a:off x="1704975" y="15144750"/>
          <a:ext cx="18859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1685925</xdr:colOff>
          <xdr:row>55</xdr:row>
          <xdr:rowOff>9525</xdr:rowOff>
        </xdr:from>
        <xdr:to>
          <xdr:col>1</xdr:col>
          <xdr:colOff>2743200</xdr:colOff>
          <xdr:row>56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56</xdr:row>
          <xdr:rowOff>9525</xdr:rowOff>
        </xdr:from>
        <xdr:to>
          <xdr:col>2</xdr:col>
          <xdr:colOff>9525</xdr:colOff>
          <xdr:row>57</xdr:row>
          <xdr:rowOff>19050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1704975</xdr:colOff>
          <xdr:row>66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638175</xdr:colOff>
          <xdr:row>63</xdr:row>
          <xdr:rowOff>314325</xdr:rowOff>
        </xdr:from>
        <xdr:to>
          <xdr:col>1</xdr:col>
          <xdr:colOff>1933575</xdr:colOff>
          <xdr:row>65</xdr:row>
          <xdr:rowOff>9525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68</xdr:row>
          <xdr:rowOff>66675</xdr:rowOff>
        </xdr:from>
        <xdr:to>
          <xdr:col>1</xdr:col>
          <xdr:colOff>2076450</xdr:colOff>
          <xdr:row>68</xdr:row>
          <xdr:rowOff>495300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w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0"/>
  <sheetViews>
    <sheetView tabSelected="1" topLeftCell="A58" zoomScaleNormal="100" workbookViewId="0">
      <selection activeCell="A72" sqref="A72"/>
    </sheetView>
  </sheetViews>
  <sheetFormatPr defaultRowHeight="12.75" x14ac:dyDescent="0.25"/>
  <cols>
    <col min="1" max="1" width="25.5703125" style="6" customWidth="1"/>
    <col min="2" max="2" width="41.42578125" style="1" customWidth="1"/>
    <col min="3" max="3" width="6.28515625" style="1" customWidth="1"/>
    <col min="4" max="4" width="3.28515625" style="1" customWidth="1"/>
    <col min="5" max="5" width="5.7109375" style="1" customWidth="1"/>
    <col min="6" max="16384" width="9.140625" style="1"/>
  </cols>
  <sheetData>
    <row r="1" spans="1:8" ht="15.75" thickTop="1" x14ac:dyDescent="0.25">
      <c r="A1" s="50" t="s">
        <v>59</v>
      </c>
      <c r="B1" s="51"/>
      <c r="C1" s="52"/>
      <c r="H1" s="1" t="s">
        <v>109</v>
      </c>
    </row>
    <row r="2" spans="1:8" ht="15" x14ac:dyDescent="0.25">
      <c r="A2" s="53" t="s">
        <v>60</v>
      </c>
      <c r="B2" s="54"/>
      <c r="C2" s="55"/>
      <c r="H2" s="1" t="s">
        <v>110</v>
      </c>
    </row>
    <row r="3" spans="1:8" x14ac:dyDescent="0.25">
      <c r="A3" s="24" t="s">
        <v>41</v>
      </c>
      <c r="B3" s="8" t="s">
        <v>20</v>
      </c>
      <c r="C3" s="17">
        <v>0.315</v>
      </c>
      <c r="H3" s="1" t="s">
        <v>111</v>
      </c>
    </row>
    <row r="4" spans="1:8" x14ac:dyDescent="0.25">
      <c r="A4" s="24" t="s">
        <v>26</v>
      </c>
      <c r="B4" s="8" t="s">
        <v>20</v>
      </c>
      <c r="C4" s="17">
        <v>1.8700000000000001E-2</v>
      </c>
      <c r="H4" s="1" t="s">
        <v>112</v>
      </c>
    </row>
    <row r="5" spans="1:8" x14ac:dyDescent="0.25">
      <c r="A5" s="24" t="s">
        <v>27</v>
      </c>
      <c r="B5" s="8" t="s">
        <v>20</v>
      </c>
      <c r="C5" s="17">
        <v>100</v>
      </c>
    </row>
    <row r="6" spans="1:8" ht="27" customHeight="1" x14ac:dyDescent="0.25">
      <c r="A6" s="24" t="s">
        <v>48</v>
      </c>
      <c r="B6" s="8" t="s">
        <v>20</v>
      </c>
      <c r="C6" s="14">
        <f>IF(C5=100,10,8)</f>
        <v>10</v>
      </c>
    </row>
    <row r="7" spans="1:8" ht="25.5" x14ac:dyDescent="0.25">
      <c r="A7" s="24" t="s">
        <v>28</v>
      </c>
      <c r="B7" s="8" t="s">
        <v>20</v>
      </c>
      <c r="C7" s="17">
        <v>17</v>
      </c>
    </row>
    <row r="8" spans="1:8" x14ac:dyDescent="0.25">
      <c r="A8" s="24" t="s">
        <v>29</v>
      </c>
      <c r="B8" s="8" t="s">
        <v>19</v>
      </c>
      <c r="C8" s="17">
        <v>0.3</v>
      </c>
    </row>
    <row r="9" spans="1:8" ht="25.5" x14ac:dyDescent="0.25">
      <c r="A9" s="24" t="s">
        <v>30</v>
      </c>
      <c r="B9" s="8" t="s">
        <v>0</v>
      </c>
      <c r="C9" s="14">
        <f>C8*(C7-1)/2</f>
        <v>2.4</v>
      </c>
    </row>
    <row r="10" spans="1:8" ht="25.5" x14ac:dyDescent="0.25">
      <c r="A10" s="24" t="s">
        <v>31</v>
      </c>
      <c r="B10" s="8" t="s">
        <v>21</v>
      </c>
      <c r="C10" s="17">
        <v>300</v>
      </c>
    </row>
    <row r="11" spans="1:8" ht="25.5" x14ac:dyDescent="0.2">
      <c r="A11" s="18" t="s">
        <v>32</v>
      </c>
      <c r="B11" s="8" t="s">
        <v>23</v>
      </c>
      <c r="C11" s="19">
        <f>2.2*POWER(10,-4)</f>
        <v>2.2000000000000003E-4</v>
      </c>
    </row>
    <row r="12" spans="1:8" x14ac:dyDescent="0.25">
      <c r="A12" s="24" t="s">
        <v>33</v>
      </c>
      <c r="B12" s="8" t="s">
        <v>23</v>
      </c>
      <c r="C12" s="19">
        <v>0.43</v>
      </c>
    </row>
    <row r="13" spans="1:8" x14ac:dyDescent="0.25">
      <c r="A13" s="24" t="s">
        <v>34</v>
      </c>
      <c r="B13" s="8" t="s">
        <v>20</v>
      </c>
      <c r="C13" s="17">
        <v>17.399999999999999</v>
      </c>
    </row>
    <row r="14" spans="1:8" ht="25.5" x14ac:dyDescent="0.25">
      <c r="A14" s="24" t="s">
        <v>35</v>
      </c>
      <c r="B14" s="8" t="s">
        <v>24</v>
      </c>
      <c r="C14" s="19">
        <v>9.81</v>
      </c>
    </row>
    <row r="15" spans="1:8" ht="25.5" x14ac:dyDescent="0.2">
      <c r="A15" s="18" t="s">
        <v>36</v>
      </c>
      <c r="B15" s="8" t="s">
        <v>22</v>
      </c>
      <c r="C15" s="14">
        <f>C13*C14</f>
        <v>170.69399999999999</v>
      </c>
    </row>
    <row r="16" spans="1:8" x14ac:dyDescent="0.2">
      <c r="A16" s="18" t="s">
        <v>38</v>
      </c>
      <c r="B16" s="8" t="s">
        <v>39</v>
      </c>
      <c r="C16" s="17">
        <v>2600</v>
      </c>
    </row>
    <row r="17" spans="1:5" ht="25.5" x14ac:dyDescent="0.2">
      <c r="A17" s="18" t="s">
        <v>40</v>
      </c>
      <c r="B17" s="8" t="s">
        <v>19</v>
      </c>
      <c r="C17" s="17">
        <v>1.6739999999999999</v>
      </c>
    </row>
    <row r="18" spans="1:5" ht="25.5" x14ac:dyDescent="0.25">
      <c r="A18" s="24" t="s">
        <v>37</v>
      </c>
      <c r="B18" s="9" t="s">
        <v>25</v>
      </c>
      <c r="C18" s="14">
        <f>C16*C14*C3*C17</f>
        <v>13449.568859999999</v>
      </c>
    </row>
    <row r="19" spans="1:5" ht="38.25" x14ac:dyDescent="0.2">
      <c r="A19" s="18" t="s">
        <v>43</v>
      </c>
      <c r="B19" s="8" t="s">
        <v>39</v>
      </c>
      <c r="C19" s="17">
        <v>1.6739999999999999</v>
      </c>
    </row>
    <row r="20" spans="1:5" ht="25.5" x14ac:dyDescent="0.2">
      <c r="A20" s="18" t="s">
        <v>44</v>
      </c>
      <c r="B20" s="8" t="s">
        <v>39</v>
      </c>
      <c r="C20" s="17">
        <v>1040</v>
      </c>
    </row>
    <row r="21" spans="1:5" ht="26.25" x14ac:dyDescent="0.25">
      <c r="A21" s="18" t="s">
        <v>42</v>
      </c>
      <c r="B21" s="9" t="s">
        <v>47</v>
      </c>
      <c r="C21" s="14">
        <f>C20*C14*C19*POWER(10,-6)</f>
        <v>1.7078817599999997E-2</v>
      </c>
    </row>
    <row r="22" spans="1:5" ht="25.5" x14ac:dyDescent="0.25">
      <c r="A22" s="24" t="s">
        <v>45</v>
      </c>
      <c r="B22" s="9" t="s">
        <v>46</v>
      </c>
      <c r="C22" s="14">
        <f>(3.14/4)*C20*C14*C3*C3</f>
        <v>794.68151490000002</v>
      </c>
    </row>
    <row r="23" spans="1:5" x14ac:dyDescent="0.2">
      <c r="A23" s="24" t="s">
        <v>66</v>
      </c>
      <c r="B23" s="10" t="s">
        <v>65</v>
      </c>
      <c r="C23" s="17">
        <v>16</v>
      </c>
    </row>
    <row r="24" spans="1:5" x14ac:dyDescent="0.25">
      <c r="A24" s="24" t="s">
        <v>67</v>
      </c>
      <c r="B24" s="8" t="s">
        <v>68</v>
      </c>
      <c r="C24" s="17">
        <v>-20</v>
      </c>
    </row>
    <row r="25" spans="1:5" ht="39.75" x14ac:dyDescent="0.25">
      <c r="A25" s="24" t="s">
        <v>49</v>
      </c>
      <c r="B25" s="8"/>
      <c r="C25" s="17">
        <v>0</v>
      </c>
    </row>
    <row r="26" spans="1:5" ht="45" x14ac:dyDescent="0.25">
      <c r="A26" s="20" t="s">
        <v>53</v>
      </c>
      <c r="B26" s="8"/>
      <c r="C26" s="17">
        <v>0.56000000000000005</v>
      </c>
    </row>
    <row r="27" spans="1:5" ht="42.75" customHeight="1" x14ac:dyDescent="0.25">
      <c r="A27" s="24" t="s">
        <v>52</v>
      </c>
      <c r="B27" s="11"/>
      <c r="C27" s="16">
        <f>2*C12*C8/(POWER(1-(2/C7),-2)-1)</f>
        <v>0.90703124999999984</v>
      </c>
    </row>
    <row r="28" spans="1:5" ht="54.75" customHeight="1" x14ac:dyDescent="0.25">
      <c r="A28" s="24" t="s">
        <v>51</v>
      </c>
      <c r="B28" s="8"/>
      <c r="C28" s="16">
        <f>((2*C12*C8)/(POWER(1-(2/C7),-2)-1)-(C11*C10*C24))+C25</f>
        <v>2.22703125</v>
      </c>
    </row>
    <row r="29" spans="1:5" ht="54.75" customHeight="1" thickBot="1" x14ac:dyDescent="0.3">
      <c r="A29" s="21" t="s">
        <v>50</v>
      </c>
      <c r="B29" s="22"/>
      <c r="C29" s="23">
        <f>C28+C26+(C10*C3/2/C23)</f>
        <v>5.7401562500000001</v>
      </c>
    </row>
    <row r="30" spans="1:5" ht="21" customHeight="1" thickTop="1" thickBot="1" x14ac:dyDescent="0.3">
      <c r="B30"/>
      <c r="C30" s="7"/>
    </row>
    <row r="31" spans="1:5" ht="51.75" thickTop="1" x14ac:dyDescent="0.25">
      <c r="A31" s="12" t="s">
        <v>54</v>
      </c>
      <c r="B31" s="13" t="s">
        <v>55</v>
      </c>
      <c r="C31" s="26">
        <f>0.4*C6*0.95</f>
        <v>3.8</v>
      </c>
      <c r="D31" s="28" t="str">
        <f>IF(C31&gt;=C27,"&gt;=","&lt;")</f>
        <v>&gt;=</v>
      </c>
      <c r="E31" s="27">
        <f>C27</f>
        <v>0.90703124999999984</v>
      </c>
    </row>
    <row r="32" spans="1:5" ht="18.75" x14ac:dyDescent="0.25">
      <c r="A32" s="58" t="str">
        <f>IF(C31&gt;=C27,"условие выполнено","условие невыполнено")</f>
        <v>условие выполнено</v>
      </c>
      <c r="B32" s="59"/>
      <c r="C32" s="59"/>
      <c r="D32" s="60"/>
      <c r="E32" s="61"/>
    </row>
    <row r="33" spans="1:5" ht="18.75" x14ac:dyDescent="0.25">
      <c r="A33" s="56" t="s">
        <v>56</v>
      </c>
      <c r="B33" s="15" t="s">
        <v>57</v>
      </c>
      <c r="C33" s="29">
        <f>0.5*C6*0.95</f>
        <v>4.75</v>
      </c>
      <c r="D33" s="31" t="str">
        <f>IF(C33&gt;=E33,"&gt;=","&lt;")</f>
        <v>&gt;=</v>
      </c>
      <c r="E33" s="30">
        <f>C28</f>
        <v>2.22703125</v>
      </c>
    </row>
    <row r="34" spans="1:5" ht="50.25" customHeight="1" x14ac:dyDescent="0.25">
      <c r="A34" s="57"/>
      <c r="B34" s="15" t="s">
        <v>58</v>
      </c>
      <c r="C34" s="29">
        <f>0.9*C6*0.95</f>
        <v>8.5499999999999989</v>
      </c>
      <c r="D34" s="31" t="str">
        <f>IF(C34&gt;=E34,"&gt;=","&lt;")</f>
        <v>&gt;=</v>
      </c>
      <c r="E34" s="30">
        <f>C29</f>
        <v>5.7401562500000001</v>
      </c>
    </row>
    <row r="35" spans="1:5" ht="18.75" x14ac:dyDescent="0.25">
      <c r="A35" s="62" t="str">
        <f>IF(AND(C33&gt;=E33, C34&gt;=E34),"условие выполнено","условие не выполнено")</f>
        <v>условие выполнено</v>
      </c>
      <c r="B35" s="60"/>
      <c r="C35" s="60"/>
      <c r="D35" s="60"/>
      <c r="E35" s="61"/>
    </row>
    <row r="36" spans="1:5" ht="44.25" customHeight="1" x14ac:dyDescent="0.25">
      <c r="A36" s="56" t="s">
        <v>61</v>
      </c>
      <c r="B36" s="15" t="s">
        <v>62</v>
      </c>
      <c r="C36" s="29">
        <f>0.7*C6*0.95</f>
        <v>6.6499999999999995</v>
      </c>
      <c r="D36" s="32" t="str">
        <f>IF(C36&gt;=E36,"&gt;=","&lt;")</f>
        <v>&gt;=</v>
      </c>
      <c r="E36" s="30">
        <f>C28</f>
        <v>2.22703125</v>
      </c>
    </row>
    <row r="37" spans="1:5" ht="49.5" customHeight="1" x14ac:dyDescent="0.25">
      <c r="A37" s="57"/>
      <c r="B37" s="15" t="s">
        <v>63</v>
      </c>
      <c r="C37" s="29">
        <f>0.95*C6</f>
        <v>9.5</v>
      </c>
      <c r="D37" s="32" t="str">
        <f>IF(C37&gt;=E37,"&gt;=","&lt;")</f>
        <v>&gt;=</v>
      </c>
      <c r="E37" s="30">
        <f>C29</f>
        <v>5.7401562500000001</v>
      </c>
    </row>
    <row r="38" spans="1:5" ht="18.75" x14ac:dyDescent="0.25">
      <c r="A38" s="62" t="str">
        <f>IF(AND(C36&gt;=E36, C37&gt;=E37),"условие выполнено","условие не выполнено")</f>
        <v>условие выполнено</v>
      </c>
      <c r="B38" s="60"/>
      <c r="C38" s="60"/>
      <c r="D38" s="60"/>
      <c r="E38" s="61"/>
    </row>
    <row r="39" spans="1:5" ht="15.75" thickBot="1" x14ac:dyDescent="0.3">
      <c r="A39" s="47" t="s">
        <v>64</v>
      </c>
      <c r="B39" s="48"/>
      <c r="C39" s="48"/>
      <c r="D39" s="48"/>
      <c r="E39" s="49"/>
    </row>
    <row r="40" spans="1:5" ht="14.25" thickTop="1" thickBot="1" x14ac:dyDescent="0.3"/>
    <row r="41" spans="1:5" ht="15.75" thickTop="1" x14ac:dyDescent="0.25">
      <c r="A41" s="42" t="s">
        <v>89</v>
      </c>
      <c r="B41" s="43"/>
      <c r="C41" s="44"/>
      <c r="D41" s="33"/>
      <c r="E41" s="33"/>
    </row>
    <row r="42" spans="1:5" ht="25.5" x14ac:dyDescent="0.25">
      <c r="A42" s="25" t="s">
        <v>70</v>
      </c>
      <c r="B42" s="8" t="s">
        <v>69</v>
      </c>
      <c r="C42" s="17">
        <v>100</v>
      </c>
    </row>
    <row r="43" spans="1:5" ht="25.5" x14ac:dyDescent="0.25">
      <c r="A43" s="25" t="s">
        <v>81</v>
      </c>
      <c r="B43" s="8" t="s">
        <v>69</v>
      </c>
      <c r="C43" s="17">
        <v>2000</v>
      </c>
    </row>
    <row r="44" spans="1:5" x14ac:dyDescent="0.25">
      <c r="A44" s="25" t="s">
        <v>82</v>
      </c>
      <c r="B44" s="8" t="s">
        <v>73</v>
      </c>
      <c r="C44" s="37">
        <f>C42*9.81</f>
        <v>981</v>
      </c>
    </row>
    <row r="45" spans="1:5" ht="25.5" x14ac:dyDescent="0.25">
      <c r="A45" s="25" t="s">
        <v>83</v>
      </c>
      <c r="B45" s="8" t="s">
        <v>71</v>
      </c>
      <c r="C45" s="17">
        <v>1.05</v>
      </c>
    </row>
    <row r="46" spans="1:5" ht="25.5" x14ac:dyDescent="0.25">
      <c r="A46" s="25" t="s">
        <v>84</v>
      </c>
      <c r="B46" s="8" t="s">
        <v>72</v>
      </c>
      <c r="C46" s="17">
        <v>0.85</v>
      </c>
    </row>
    <row r="47" spans="1:5" x14ac:dyDescent="0.25">
      <c r="A47" s="25" t="s">
        <v>76</v>
      </c>
      <c r="B47" s="8" t="s">
        <v>69</v>
      </c>
      <c r="C47" s="17">
        <v>40</v>
      </c>
    </row>
    <row r="48" spans="1:5" x14ac:dyDescent="0.25">
      <c r="A48" s="25" t="s">
        <v>77</v>
      </c>
      <c r="B48" s="8" t="s">
        <v>69</v>
      </c>
      <c r="C48" s="17">
        <v>32</v>
      </c>
    </row>
    <row r="49" spans="1:6" x14ac:dyDescent="0.25">
      <c r="A49" s="25" t="s">
        <v>78</v>
      </c>
      <c r="B49" s="8"/>
      <c r="C49" s="37">
        <f>C48-C47</f>
        <v>-8</v>
      </c>
    </row>
    <row r="50" spans="1:6" ht="25.5" x14ac:dyDescent="0.25">
      <c r="A50" s="25" t="s">
        <v>75</v>
      </c>
      <c r="B50" s="8"/>
      <c r="C50" s="37">
        <f>PI()- ATAN(C47/1000)-ATAN(C48/1000)</f>
        <v>3.0696248824271883</v>
      </c>
    </row>
    <row r="51" spans="1:6" x14ac:dyDescent="0.25">
      <c r="A51" s="25" t="s">
        <v>79</v>
      </c>
      <c r="B51" s="8"/>
      <c r="C51" s="37" t="str">
        <f>IF(C49&gt;0,"вогнутая","выпуклая")</f>
        <v>выпуклая</v>
      </c>
    </row>
    <row r="52" spans="1:6" ht="38.25" x14ac:dyDescent="0.2">
      <c r="A52" s="18" t="s">
        <v>85</v>
      </c>
      <c r="B52" s="8"/>
      <c r="C52" s="14">
        <f>3.14/C7*C10*POWER(C3,4)/9/POWER(C50,2)/POWER(C23,3)*POWER(10,6)</f>
        <v>1.5706200093297151</v>
      </c>
    </row>
    <row r="53" spans="1:6" ht="39" x14ac:dyDescent="0.25">
      <c r="A53" s="18" t="s">
        <v>86</v>
      </c>
      <c r="B53" s="8" t="s">
        <v>74</v>
      </c>
      <c r="C53" s="14">
        <f>4*C52</f>
        <v>6.2824800373188605</v>
      </c>
      <c r="F53"/>
    </row>
    <row r="54" spans="1:6" ht="25.5" x14ac:dyDescent="0.25">
      <c r="A54" s="25" t="s">
        <v>87</v>
      </c>
      <c r="B54" s="8" t="s">
        <v>80</v>
      </c>
      <c r="C54" s="14">
        <f>IF(C49&gt;0,C53,C52)</f>
        <v>1.5706200093297151</v>
      </c>
    </row>
    <row r="55" spans="1:6" x14ac:dyDescent="0.25">
      <c r="A55" s="25"/>
      <c r="B55" s="8"/>
      <c r="C55" s="14"/>
    </row>
    <row r="56" spans="1:6" ht="48.75" customHeight="1" x14ac:dyDescent="0.25">
      <c r="A56" s="25" t="s">
        <v>88</v>
      </c>
      <c r="B56" s="8"/>
      <c r="C56" s="14">
        <f>C44*C46*(C43-(C45*C20))/(C43*(C45*(C54+C22)-C15))</f>
        <v>0.56895784004341809</v>
      </c>
    </row>
    <row r="57" spans="1:6" ht="61.5" customHeight="1" thickBot="1" x14ac:dyDescent="0.3">
      <c r="A57" s="21"/>
      <c r="B57" s="38"/>
      <c r="C57" s="39">
        <f>C3*POWER(3*3.14/C7*C3/(C22+C54-C15)*(0.9*C6-(2*C8*C12/(POWER(1-(2/C7),-2)-1)-C11*C10*C24)-(C10*C3/2/C23)),0.5)*POWER(10,3)</f>
        <v>10.283851164705387</v>
      </c>
    </row>
    <row r="58" spans="1:6" ht="13.5" thickTop="1" x14ac:dyDescent="0.25">
      <c r="A58" s="6" t="s">
        <v>113</v>
      </c>
      <c r="C58" s="7">
        <f>MIN(C56,C57)</f>
        <v>0.56895784004341809</v>
      </c>
    </row>
    <row r="59" spans="1:6" ht="13.5" thickBot="1" x14ac:dyDescent="0.3"/>
    <row r="60" spans="1:6" ht="15.75" thickTop="1" x14ac:dyDescent="0.25">
      <c r="A60" s="42" t="s">
        <v>96</v>
      </c>
      <c r="B60" s="45"/>
      <c r="C60" s="46"/>
    </row>
    <row r="61" spans="1:6" ht="25.5" x14ac:dyDescent="0.25">
      <c r="A61" s="34" t="s">
        <v>97</v>
      </c>
      <c r="B61" s="8" t="s">
        <v>101</v>
      </c>
      <c r="C61" s="17">
        <v>0.05</v>
      </c>
    </row>
    <row r="62" spans="1:6" ht="25.5" x14ac:dyDescent="0.25">
      <c r="A62" s="34" t="s">
        <v>98</v>
      </c>
      <c r="B62" s="8" t="s">
        <v>101</v>
      </c>
      <c r="C62" s="17">
        <v>38</v>
      </c>
    </row>
    <row r="63" spans="1:6" ht="25.5" x14ac:dyDescent="0.25">
      <c r="A63" s="34" t="s">
        <v>99</v>
      </c>
      <c r="B63" s="8" t="s">
        <v>101</v>
      </c>
      <c r="C63" s="17">
        <v>2680</v>
      </c>
    </row>
    <row r="64" spans="1:6" ht="25.5" x14ac:dyDescent="0.25">
      <c r="A64" s="34" t="s">
        <v>100</v>
      </c>
      <c r="B64" s="8" t="s">
        <v>101</v>
      </c>
      <c r="C64" s="17">
        <v>0.7</v>
      </c>
    </row>
    <row r="65" spans="1:4" ht="27" customHeight="1" x14ac:dyDescent="0.25">
      <c r="A65" s="34" t="s">
        <v>107</v>
      </c>
      <c r="B65" s="11"/>
      <c r="C65" s="37">
        <f>C14*(C63-C45*C20)/(1+C64)</f>
        <v>9163.6941176470591</v>
      </c>
    </row>
    <row r="66" spans="1:4" x14ac:dyDescent="0.25">
      <c r="A66" s="34" t="s">
        <v>102</v>
      </c>
      <c r="B66" s="8" t="s">
        <v>105</v>
      </c>
      <c r="C66" s="14">
        <f>C65*C3+(0.7*C3)/COS(0.7*C62)</f>
        <v>2888.6971188518464</v>
      </c>
    </row>
    <row r="67" spans="1:4" ht="30.75" customHeight="1" x14ac:dyDescent="0.25">
      <c r="A67" s="34" t="s">
        <v>103</v>
      </c>
      <c r="B67" s="11"/>
      <c r="C67" s="14">
        <f>4*C3*C65*TAN(0.7*C62)*(PI()/8*C65*C3*C3+(C45*(C54+C22)-C15)/0.7)</f>
        <v>145298706.2799162</v>
      </c>
    </row>
    <row r="68" spans="1:4" ht="18.75" x14ac:dyDescent="0.35">
      <c r="A68" s="34" t="s">
        <v>104</v>
      </c>
      <c r="B68" s="40" t="s">
        <v>106</v>
      </c>
      <c r="C68" s="14">
        <f>2*C3*C65*TAN(0.7*C62)</f>
        <v>55559.387608728728</v>
      </c>
    </row>
    <row r="69" spans="1:4" ht="41.25" customHeight="1" thickBot="1" x14ac:dyDescent="0.3">
      <c r="A69" s="41" t="s">
        <v>108</v>
      </c>
      <c r="B69" s="22"/>
      <c r="C69" s="23">
        <f>(POWER(POWER(C66,2)+C67,0.5)-C66)/C68</f>
        <v>0.17110691527134061</v>
      </c>
    </row>
    <row r="70" spans="1:4" ht="15" customHeight="1" thickTop="1" x14ac:dyDescent="0.25">
      <c r="A70" s="83" t="s">
        <v>114</v>
      </c>
      <c r="B70" s="84"/>
      <c r="C70" s="84"/>
      <c r="D70" s="85"/>
    </row>
  </sheetData>
  <mergeCells count="11">
    <mergeCell ref="A70:D70"/>
    <mergeCell ref="A41:C41"/>
    <mergeCell ref="A60:C60"/>
    <mergeCell ref="A39:E39"/>
    <mergeCell ref="A1:C1"/>
    <mergeCell ref="A2:C2"/>
    <mergeCell ref="A33:A34"/>
    <mergeCell ref="A36:A37"/>
    <mergeCell ref="A32:E32"/>
    <mergeCell ref="A35:E35"/>
    <mergeCell ref="A38:E3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7" r:id="rId4">
          <objectPr defaultSize="0" autoPict="0" r:id="rId5">
            <anchor moveWithCells="1" sizeWithCells="1">
              <from>
                <xdr:col>1</xdr:col>
                <xdr:colOff>0</xdr:colOff>
                <xdr:row>26</xdr:row>
                <xdr:rowOff>19050</xdr:rowOff>
              </from>
              <to>
                <xdr:col>2</xdr:col>
                <xdr:colOff>28575</xdr:colOff>
                <xdr:row>26</xdr:row>
                <xdr:rowOff>504825</xdr:rowOff>
              </to>
            </anchor>
          </objectPr>
        </oleObject>
      </mc:Choice>
      <mc:Fallback>
        <oleObject progId="Equation.3" shapeId="1027" r:id="rId4"/>
      </mc:Fallback>
    </mc:AlternateContent>
    <mc:AlternateContent xmlns:mc="http://schemas.openxmlformats.org/markup-compatibility/2006">
      <mc:Choice Requires="x14">
        <oleObject progId="Equation.3" shapeId="1028" r:id="rId6">
          <objectPr defaultSize="0" autoPict="0" r:id="rId7">
            <anchor moveWithCells="1" sizeWithCells="1">
              <from>
                <xdr:col>1</xdr:col>
                <xdr:colOff>28575</xdr:colOff>
                <xdr:row>27</xdr:row>
                <xdr:rowOff>19050</xdr:rowOff>
              </from>
              <to>
                <xdr:col>1</xdr:col>
                <xdr:colOff>2295525</xdr:colOff>
                <xdr:row>27</xdr:row>
                <xdr:rowOff>676275</xdr:rowOff>
              </to>
            </anchor>
          </objectPr>
        </oleObject>
      </mc:Choice>
      <mc:Fallback>
        <oleObject progId="Equation.3" shapeId="1028" r:id="rId6"/>
      </mc:Fallback>
    </mc:AlternateContent>
    <mc:AlternateContent xmlns:mc="http://schemas.openxmlformats.org/markup-compatibility/2006">
      <mc:Choice Requires="x14">
        <oleObject progId="Equation.3" shapeId="1030" r:id="rId8">
          <objectPr defaultSize="0" autoPict="0" r:id="rId9">
            <anchor moveWithCells="1" sizeWithCells="1">
              <from>
                <xdr:col>1</xdr:col>
                <xdr:colOff>0</xdr:colOff>
                <xdr:row>28</xdr:row>
                <xdr:rowOff>0</xdr:rowOff>
              </from>
              <to>
                <xdr:col>2</xdr:col>
                <xdr:colOff>9525</xdr:colOff>
                <xdr:row>29</xdr:row>
                <xdr:rowOff>9525</xdr:rowOff>
              </to>
            </anchor>
          </objectPr>
        </oleObject>
      </mc:Choice>
      <mc:Fallback>
        <oleObject progId="Equation.3" shapeId="1030" r:id="rId8"/>
      </mc:Fallback>
    </mc:AlternateContent>
    <mc:AlternateContent xmlns:mc="http://schemas.openxmlformats.org/markup-compatibility/2006">
      <mc:Choice Requires="x14">
        <oleObject progId="Equation.3" shapeId="1031" r:id="rId10">
          <objectPr defaultSize="0" autoPict="0" r:id="rId11">
            <anchor moveWithCells="1" sizeWithCells="1">
              <from>
                <xdr:col>1</xdr:col>
                <xdr:colOff>9525</xdr:colOff>
                <xdr:row>51</xdr:row>
                <xdr:rowOff>0</xdr:rowOff>
              </from>
              <to>
                <xdr:col>1</xdr:col>
                <xdr:colOff>2752725</xdr:colOff>
                <xdr:row>52</xdr:row>
                <xdr:rowOff>19050</xdr:rowOff>
              </to>
            </anchor>
          </objectPr>
        </oleObject>
      </mc:Choice>
      <mc:Fallback>
        <oleObject progId="Equation.3" shapeId="1031" r:id="rId10"/>
      </mc:Fallback>
    </mc:AlternateContent>
    <mc:AlternateContent xmlns:mc="http://schemas.openxmlformats.org/markup-compatibility/2006">
      <mc:Choice Requires="x14">
        <oleObject progId="Equation.3" shapeId="1039" r:id="rId12">
          <objectPr defaultSize="0" autoPict="0" r:id="rId13">
            <anchor moveWithCells="1" sizeWithCells="1">
              <from>
                <xdr:col>0</xdr:col>
                <xdr:colOff>1685925</xdr:colOff>
                <xdr:row>55</xdr:row>
                <xdr:rowOff>9525</xdr:rowOff>
              </from>
              <to>
                <xdr:col>1</xdr:col>
                <xdr:colOff>2743200</xdr:colOff>
                <xdr:row>56</xdr:row>
                <xdr:rowOff>0</xdr:rowOff>
              </to>
            </anchor>
          </objectPr>
        </oleObject>
      </mc:Choice>
      <mc:Fallback>
        <oleObject progId="Equation.3" shapeId="1039" r:id="rId12"/>
      </mc:Fallback>
    </mc:AlternateContent>
    <mc:AlternateContent xmlns:mc="http://schemas.openxmlformats.org/markup-compatibility/2006">
      <mc:Choice Requires="x14">
        <oleObject progId="Equation.3" shapeId="1041" r:id="rId14">
          <objectPr defaultSize="0" autoPict="0" r:id="rId15">
            <anchor moveWithCells="1" sizeWithCells="1">
              <from>
                <xdr:col>0</xdr:col>
                <xdr:colOff>28575</xdr:colOff>
                <xdr:row>56</xdr:row>
                <xdr:rowOff>9525</xdr:rowOff>
              </from>
              <to>
                <xdr:col>2</xdr:col>
                <xdr:colOff>9525</xdr:colOff>
                <xdr:row>57</xdr:row>
                <xdr:rowOff>19050</xdr:rowOff>
              </to>
            </anchor>
          </objectPr>
        </oleObject>
      </mc:Choice>
      <mc:Fallback>
        <oleObject progId="Equation.3" shapeId="1041" r:id="rId14"/>
      </mc:Fallback>
    </mc:AlternateContent>
    <mc:AlternateContent xmlns:mc="http://schemas.openxmlformats.org/markup-compatibility/2006">
      <mc:Choice Requires="x14">
        <oleObject progId="Equation.3" shapeId="1042" r:id="rId16">
          <objectPr defaultSize="0" autoPict="0" r:id="rId17">
            <anchor moveWithCells="1" sizeWithCells="1">
              <from>
                <xdr:col>1</xdr:col>
                <xdr:colOff>0</xdr:colOff>
                <xdr:row>66</xdr:row>
                <xdr:rowOff>0</xdr:rowOff>
              </from>
              <to>
                <xdr:col>2</xdr:col>
                <xdr:colOff>0</xdr:colOff>
                <xdr:row>67</xdr:row>
                <xdr:rowOff>0</xdr:rowOff>
              </to>
            </anchor>
          </objectPr>
        </oleObject>
      </mc:Choice>
      <mc:Fallback>
        <oleObject progId="Equation.3" shapeId="1042" r:id="rId16"/>
      </mc:Fallback>
    </mc:AlternateContent>
    <mc:AlternateContent xmlns:mc="http://schemas.openxmlformats.org/markup-compatibility/2006">
      <mc:Choice Requires="x14">
        <oleObject progId="Equation.3" shapeId="1043" r:id="rId18">
          <objectPr defaultSize="0" autoPict="0" r:id="rId19">
            <anchor moveWithCells="1" sizeWithCells="1">
              <from>
                <xdr:col>1</xdr:col>
                <xdr:colOff>638175</xdr:colOff>
                <xdr:row>63</xdr:row>
                <xdr:rowOff>314325</xdr:rowOff>
              </from>
              <to>
                <xdr:col>1</xdr:col>
                <xdr:colOff>1933575</xdr:colOff>
                <xdr:row>65</xdr:row>
                <xdr:rowOff>9525</xdr:rowOff>
              </to>
            </anchor>
          </objectPr>
        </oleObject>
      </mc:Choice>
      <mc:Fallback>
        <oleObject progId="Equation.3" shapeId="1043" r:id="rId18"/>
      </mc:Fallback>
    </mc:AlternateContent>
    <mc:AlternateContent xmlns:mc="http://schemas.openxmlformats.org/markup-compatibility/2006">
      <mc:Choice Requires="x14">
        <oleObject progId="Equation.3" shapeId="1044" r:id="rId20">
          <objectPr defaultSize="0" autoPict="0" r:id="rId21">
            <anchor moveWithCells="1" sizeWithCells="1">
              <from>
                <xdr:col>1</xdr:col>
                <xdr:colOff>447675</xdr:colOff>
                <xdr:row>68</xdr:row>
                <xdr:rowOff>66675</xdr:rowOff>
              </from>
              <to>
                <xdr:col>1</xdr:col>
                <xdr:colOff>2076450</xdr:colOff>
                <xdr:row>68</xdr:row>
                <xdr:rowOff>495300</xdr:rowOff>
              </to>
            </anchor>
          </objectPr>
        </oleObject>
      </mc:Choice>
      <mc:Fallback>
        <oleObject progId="Equation.3" shapeId="1044" r:id="rId2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A31" workbookViewId="0">
      <selection activeCell="A32" sqref="A32"/>
    </sheetView>
  </sheetViews>
  <sheetFormatPr defaultRowHeight="15" x14ac:dyDescent="0.25"/>
  <sheetData>
    <row r="1" spans="1:17" ht="21.75" customHeight="1" thickBot="1" x14ac:dyDescent="0.3">
      <c r="A1" s="66" t="s">
        <v>1</v>
      </c>
      <c r="B1" s="69" t="s">
        <v>2</v>
      </c>
      <c r="C1" s="70"/>
      <c r="D1" s="69" t="s">
        <v>3</v>
      </c>
      <c r="E1" s="70"/>
      <c r="F1" s="69" t="s">
        <v>4</v>
      </c>
      <c r="G1" s="70"/>
      <c r="H1" s="69" t="s">
        <v>5</v>
      </c>
      <c r="I1" s="70"/>
      <c r="K1" s="66" t="s">
        <v>1</v>
      </c>
      <c r="L1" s="69" t="s">
        <v>14</v>
      </c>
      <c r="M1" s="70"/>
      <c r="N1" s="69" t="s">
        <v>15</v>
      </c>
      <c r="O1" s="70"/>
      <c r="P1" s="69" t="s">
        <v>16</v>
      </c>
      <c r="Q1" s="70"/>
    </row>
    <row r="2" spans="1:17" ht="15.75" thickBot="1" x14ac:dyDescent="0.3">
      <c r="A2" s="67"/>
      <c r="B2" s="69" t="s">
        <v>6</v>
      </c>
      <c r="C2" s="71"/>
      <c r="D2" s="71"/>
      <c r="E2" s="71"/>
      <c r="F2" s="71"/>
      <c r="G2" s="71"/>
      <c r="H2" s="71"/>
      <c r="I2" s="70"/>
      <c r="K2" s="67"/>
      <c r="L2" s="69" t="s">
        <v>17</v>
      </c>
      <c r="M2" s="71"/>
      <c r="N2" s="71"/>
      <c r="O2" s="71"/>
      <c r="P2" s="71"/>
      <c r="Q2" s="70"/>
    </row>
    <row r="3" spans="1:17" ht="27.75" thickBot="1" x14ac:dyDescent="0.3">
      <c r="A3" s="68"/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K3" s="68"/>
      <c r="L3" s="2" t="s">
        <v>7</v>
      </c>
      <c r="M3" s="2" t="s">
        <v>8</v>
      </c>
      <c r="N3" s="2" t="s">
        <v>7</v>
      </c>
      <c r="O3" s="2" t="s">
        <v>8</v>
      </c>
      <c r="P3" s="2" t="s">
        <v>7</v>
      </c>
      <c r="Q3" s="2" t="s">
        <v>8</v>
      </c>
    </row>
    <row r="4" spans="1:17" ht="15.75" x14ac:dyDescent="0.25">
      <c r="A4" s="3">
        <v>16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9</v>
      </c>
      <c r="K4" s="3">
        <v>16</v>
      </c>
      <c r="L4" s="4" t="s">
        <v>9</v>
      </c>
      <c r="M4" s="4" t="s">
        <v>9</v>
      </c>
      <c r="N4" s="4" t="s">
        <v>10</v>
      </c>
      <c r="O4" s="4">
        <v>0.4</v>
      </c>
      <c r="P4" s="4" t="s">
        <v>18</v>
      </c>
      <c r="Q4" s="4">
        <v>0.4</v>
      </c>
    </row>
    <row r="5" spans="1:17" ht="15.75" x14ac:dyDescent="0.25">
      <c r="A5" s="3">
        <v>20</v>
      </c>
      <c r="B5" s="4" t="s">
        <v>9</v>
      </c>
      <c r="C5" s="4" t="s">
        <v>9</v>
      </c>
      <c r="D5" s="4" t="s">
        <v>9</v>
      </c>
      <c r="E5" s="4" t="s">
        <v>9</v>
      </c>
      <c r="F5" s="4" t="s">
        <v>9</v>
      </c>
      <c r="G5" s="4" t="s">
        <v>9</v>
      </c>
      <c r="H5" s="4" t="s">
        <v>9</v>
      </c>
      <c r="I5" s="4" t="s">
        <v>9</v>
      </c>
      <c r="K5" s="3">
        <v>20</v>
      </c>
      <c r="L5" s="4" t="s">
        <v>9</v>
      </c>
      <c r="M5" s="4" t="s">
        <v>9</v>
      </c>
      <c r="N5" s="4" t="s">
        <v>10</v>
      </c>
      <c r="O5" s="4">
        <v>0.4</v>
      </c>
      <c r="P5" s="4" t="s">
        <v>18</v>
      </c>
      <c r="Q5" s="4">
        <v>0.4</v>
      </c>
    </row>
    <row r="6" spans="1:17" ht="15.75" x14ac:dyDescent="0.25">
      <c r="A6" s="3">
        <v>25</v>
      </c>
      <c r="B6" s="4" t="s">
        <v>9</v>
      </c>
      <c r="C6" s="4" t="s">
        <v>9</v>
      </c>
      <c r="D6" s="4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K6" s="3">
        <v>25</v>
      </c>
      <c r="L6" s="4" t="s">
        <v>9</v>
      </c>
      <c r="M6" s="4" t="s">
        <v>9</v>
      </c>
      <c r="N6" s="4">
        <v>2.2999999999999998</v>
      </c>
      <c r="O6" s="4">
        <v>0.4</v>
      </c>
      <c r="P6" s="4" t="s">
        <v>18</v>
      </c>
      <c r="Q6" s="4">
        <v>0.4</v>
      </c>
    </row>
    <row r="7" spans="1:17" ht="15.75" x14ac:dyDescent="0.25">
      <c r="A7" s="3">
        <v>32</v>
      </c>
      <c r="B7" s="4" t="s">
        <v>9</v>
      </c>
      <c r="C7" s="4" t="s">
        <v>9</v>
      </c>
      <c r="D7" s="4" t="s">
        <v>9</v>
      </c>
      <c r="E7" s="4" t="s">
        <v>9</v>
      </c>
      <c r="F7" s="4" t="s">
        <v>9</v>
      </c>
      <c r="G7" s="4" t="s">
        <v>9</v>
      </c>
      <c r="H7" s="4" t="s">
        <v>9</v>
      </c>
      <c r="I7" s="4" t="s">
        <v>9</v>
      </c>
      <c r="K7" s="3">
        <v>32</v>
      </c>
      <c r="L7" s="4">
        <v>2.4</v>
      </c>
      <c r="M7" s="4">
        <v>0.4</v>
      </c>
      <c r="N7" s="4" t="s">
        <v>18</v>
      </c>
      <c r="O7" s="4">
        <v>0.4</v>
      </c>
      <c r="P7" s="4">
        <v>3.6</v>
      </c>
      <c r="Q7" s="4">
        <v>0.5</v>
      </c>
    </row>
    <row r="8" spans="1:17" ht="15.75" x14ac:dyDescent="0.25">
      <c r="A8" s="3">
        <v>40</v>
      </c>
      <c r="B8" s="4" t="s">
        <v>9</v>
      </c>
      <c r="C8" s="4" t="s">
        <v>9</v>
      </c>
      <c r="D8" s="4" t="s">
        <v>9</v>
      </c>
      <c r="E8" s="4" t="s">
        <v>9</v>
      </c>
      <c r="F8" s="4" t="s">
        <v>10</v>
      </c>
      <c r="G8" s="4">
        <v>0.4</v>
      </c>
      <c r="H8" s="4" t="s">
        <v>11</v>
      </c>
      <c r="I8" s="4">
        <v>0.4</v>
      </c>
      <c r="K8" s="3">
        <v>40</v>
      </c>
      <c r="L8" s="4">
        <v>3</v>
      </c>
      <c r="M8" s="4">
        <v>0.4</v>
      </c>
      <c r="N8" s="4">
        <v>3.7</v>
      </c>
      <c r="O8" s="4">
        <v>0.5</v>
      </c>
      <c r="P8" s="4">
        <v>4.5</v>
      </c>
      <c r="Q8" s="4">
        <v>0.6</v>
      </c>
    </row>
    <row r="9" spans="1:17" ht="15.75" x14ac:dyDescent="0.25">
      <c r="A9" s="3">
        <v>50</v>
      </c>
      <c r="B9" s="4" t="s">
        <v>9</v>
      </c>
      <c r="C9" s="4" t="s">
        <v>9</v>
      </c>
      <c r="D9" s="4" t="s">
        <v>11</v>
      </c>
      <c r="E9" s="4">
        <v>0.4</v>
      </c>
      <c r="F9" s="4" t="s">
        <v>12</v>
      </c>
      <c r="G9" s="4">
        <v>0.4</v>
      </c>
      <c r="H9" s="4">
        <v>3</v>
      </c>
      <c r="I9" s="4">
        <v>0.4</v>
      </c>
      <c r="K9" s="3">
        <v>50</v>
      </c>
      <c r="L9" s="4">
        <v>3.7</v>
      </c>
      <c r="M9" s="4">
        <v>0.5</v>
      </c>
      <c r="N9" s="4">
        <v>4.5999999999999996</v>
      </c>
      <c r="O9" s="4">
        <v>0.6</v>
      </c>
      <c r="P9" s="4">
        <v>5.6</v>
      </c>
      <c r="Q9" s="4">
        <v>0.7</v>
      </c>
    </row>
    <row r="10" spans="1:17" ht="15.75" x14ac:dyDescent="0.25">
      <c r="A10" s="3">
        <v>63</v>
      </c>
      <c r="B10" s="4" t="s">
        <v>13</v>
      </c>
      <c r="C10" s="4">
        <v>0.4</v>
      </c>
      <c r="D10" s="4">
        <v>3</v>
      </c>
      <c r="E10" s="4">
        <v>0.4</v>
      </c>
      <c r="F10" s="4">
        <v>3.6</v>
      </c>
      <c r="G10" s="4">
        <v>0.5</v>
      </c>
      <c r="H10" s="4">
        <v>3.8</v>
      </c>
      <c r="I10" s="4">
        <v>0.5</v>
      </c>
      <c r="K10" s="3">
        <v>63</v>
      </c>
      <c r="L10" s="4">
        <v>4.7</v>
      </c>
      <c r="M10" s="4">
        <v>0.6</v>
      </c>
      <c r="N10" s="4">
        <v>5.8</v>
      </c>
      <c r="O10" s="4">
        <v>0.7</v>
      </c>
      <c r="P10" s="4">
        <v>7.1</v>
      </c>
      <c r="Q10" s="4">
        <v>0.9</v>
      </c>
    </row>
    <row r="11" spans="1:17" ht="15.75" x14ac:dyDescent="0.25">
      <c r="A11" s="3">
        <v>75</v>
      </c>
      <c r="B11" s="4" t="s">
        <v>12</v>
      </c>
      <c r="C11" s="4">
        <v>0.4</v>
      </c>
      <c r="D11" s="4">
        <v>3.6</v>
      </c>
      <c r="E11" s="4">
        <v>0.5</v>
      </c>
      <c r="F11" s="4">
        <v>4.3</v>
      </c>
      <c r="G11" s="4">
        <v>0.6</v>
      </c>
      <c r="H11" s="4">
        <v>4.5</v>
      </c>
      <c r="I11" s="4">
        <v>0.6</v>
      </c>
      <c r="K11" s="3">
        <v>75</v>
      </c>
      <c r="L11" s="4">
        <v>5.6</v>
      </c>
      <c r="M11" s="4">
        <v>0.7</v>
      </c>
      <c r="N11" s="4">
        <v>6.8</v>
      </c>
      <c r="O11" s="4">
        <v>0.8</v>
      </c>
      <c r="P11" s="4">
        <v>8.4</v>
      </c>
      <c r="Q11" s="4">
        <v>1</v>
      </c>
    </row>
    <row r="12" spans="1:17" x14ac:dyDescent="0.25">
      <c r="A12" s="3">
        <v>90</v>
      </c>
      <c r="B12" s="4">
        <v>3.5</v>
      </c>
      <c r="C12" s="4">
        <v>0.5</v>
      </c>
      <c r="D12" s="4">
        <v>4.3</v>
      </c>
      <c r="E12" s="4">
        <v>0.6</v>
      </c>
      <c r="F12" s="4">
        <v>5.2</v>
      </c>
      <c r="G12" s="4">
        <v>0.7</v>
      </c>
      <c r="H12" s="4">
        <v>5.4</v>
      </c>
      <c r="I12" s="4">
        <v>0.7</v>
      </c>
      <c r="K12" s="3">
        <v>90</v>
      </c>
      <c r="L12" s="4">
        <v>6.7</v>
      </c>
      <c r="M12" s="4">
        <v>0.8</v>
      </c>
      <c r="N12" s="4">
        <v>8.1999999999999993</v>
      </c>
      <c r="O12" s="4">
        <v>1</v>
      </c>
      <c r="P12" s="4">
        <v>10.1</v>
      </c>
      <c r="Q12" s="4">
        <v>1.2</v>
      </c>
    </row>
    <row r="13" spans="1:17" x14ac:dyDescent="0.25">
      <c r="A13" s="3">
        <v>110</v>
      </c>
      <c r="B13" s="4">
        <v>4.2</v>
      </c>
      <c r="C13" s="4">
        <v>0.6</v>
      </c>
      <c r="D13" s="4">
        <v>5.3</v>
      </c>
      <c r="E13" s="4">
        <v>0.7</v>
      </c>
      <c r="F13" s="4">
        <v>6.3</v>
      </c>
      <c r="G13" s="4">
        <v>0.8</v>
      </c>
      <c r="H13" s="4">
        <v>6.6</v>
      </c>
      <c r="I13" s="4">
        <v>0.8</v>
      </c>
      <c r="K13" s="3">
        <v>110</v>
      </c>
      <c r="L13" s="4">
        <v>8.1</v>
      </c>
      <c r="M13" s="4">
        <v>1</v>
      </c>
      <c r="N13" s="4">
        <v>10</v>
      </c>
      <c r="O13" s="4">
        <v>1.1000000000000001</v>
      </c>
      <c r="P13" s="4">
        <v>12.3</v>
      </c>
      <c r="Q13" s="4">
        <v>1.4</v>
      </c>
    </row>
    <row r="14" spans="1:17" x14ac:dyDescent="0.25">
      <c r="A14" s="3">
        <v>125</v>
      </c>
      <c r="B14" s="4">
        <v>4.8</v>
      </c>
      <c r="C14" s="4">
        <v>0.6</v>
      </c>
      <c r="D14" s="4">
        <v>6</v>
      </c>
      <c r="E14" s="4">
        <v>0.7</v>
      </c>
      <c r="F14" s="4">
        <v>7.1</v>
      </c>
      <c r="G14" s="4">
        <v>0.9</v>
      </c>
      <c r="H14" s="4">
        <v>7.4</v>
      </c>
      <c r="I14" s="4">
        <v>0.9</v>
      </c>
      <c r="K14" s="3">
        <v>125</v>
      </c>
      <c r="L14" s="4">
        <v>9.1999999999999993</v>
      </c>
      <c r="M14" s="4">
        <v>1.1000000000000001</v>
      </c>
      <c r="N14" s="4">
        <v>11.4</v>
      </c>
      <c r="O14" s="4">
        <v>1.3</v>
      </c>
      <c r="P14" s="4">
        <v>14</v>
      </c>
      <c r="Q14" s="4">
        <v>1.5</v>
      </c>
    </row>
    <row r="15" spans="1:17" x14ac:dyDescent="0.25">
      <c r="A15" s="3">
        <v>140</v>
      </c>
      <c r="B15" s="4">
        <v>5.4</v>
      </c>
      <c r="C15" s="4">
        <v>0.7</v>
      </c>
      <c r="D15" s="4">
        <v>6.7</v>
      </c>
      <c r="E15" s="4">
        <v>0.8</v>
      </c>
      <c r="F15" s="4">
        <v>8</v>
      </c>
      <c r="G15" s="4">
        <v>0.9</v>
      </c>
      <c r="H15" s="4">
        <v>8.3000000000000007</v>
      </c>
      <c r="I15" s="4">
        <v>1</v>
      </c>
      <c r="K15" s="3">
        <v>140</v>
      </c>
      <c r="L15" s="4">
        <v>10.3</v>
      </c>
      <c r="M15" s="4">
        <v>1.2</v>
      </c>
      <c r="N15" s="4">
        <v>12.7</v>
      </c>
      <c r="O15" s="4">
        <v>1.4</v>
      </c>
      <c r="P15" s="4">
        <v>15.7</v>
      </c>
      <c r="Q15" s="4">
        <v>1.7</v>
      </c>
    </row>
    <row r="16" spans="1:17" x14ac:dyDescent="0.25">
      <c r="A16" s="3">
        <v>160</v>
      </c>
      <c r="B16" s="4">
        <v>6.2</v>
      </c>
      <c r="C16" s="4">
        <v>0.8</v>
      </c>
      <c r="D16" s="4">
        <v>7.7</v>
      </c>
      <c r="E16" s="4">
        <v>0.9</v>
      </c>
      <c r="F16" s="4">
        <v>9.1</v>
      </c>
      <c r="G16" s="4">
        <v>1.1000000000000001</v>
      </c>
      <c r="H16" s="4">
        <v>9.5</v>
      </c>
      <c r="I16" s="4">
        <v>1.1000000000000001</v>
      </c>
      <c r="K16" s="3">
        <v>160</v>
      </c>
      <c r="L16" s="4">
        <v>11.8</v>
      </c>
      <c r="M16" s="4">
        <v>1.3</v>
      </c>
      <c r="N16" s="4">
        <v>16.399999999999999</v>
      </c>
      <c r="O16" s="4">
        <v>1.6</v>
      </c>
      <c r="P16" s="4">
        <v>17.899999999999999</v>
      </c>
      <c r="Q16" s="4">
        <v>1.9</v>
      </c>
    </row>
    <row r="17" spans="1:17" x14ac:dyDescent="0.25">
      <c r="A17" s="3">
        <v>180</v>
      </c>
      <c r="B17" s="4">
        <v>6.9</v>
      </c>
      <c r="C17" s="4">
        <v>0.8</v>
      </c>
      <c r="D17" s="4">
        <v>8.6</v>
      </c>
      <c r="E17" s="4">
        <v>1</v>
      </c>
      <c r="F17" s="4">
        <v>10.3</v>
      </c>
      <c r="G17" s="4">
        <v>1.2</v>
      </c>
      <c r="H17" s="4">
        <v>10.7</v>
      </c>
      <c r="I17" s="4">
        <v>1.2</v>
      </c>
      <c r="K17" s="3">
        <v>180</v>
      </c>
      <c r="L17" s="4">
        <v>13.3</v>
      </c>
      <c r="M17" s="4">
        <v>1.5</v>
      </c>
      <c r="N17" s="4">
        <v>18.2</v>
      </c>
      <c r="O17" s="4">
        <v>1.8</v>
      </c>
      <c r="P17" s="4">
        <v>20.100000000000001</v>
      </c>
      <c r="Q17" s="4">
        <v>2.2000000000000002</v>
      </c>
    </row>
    <row r="18" spans="1:17" x14ac:dyDescent="0.25">
      <c r="A18" s="3">
        <v>200</v>
      </c>
      <c r="B18" s="4">
        <v>7.7</v>
      </c>
      <c r="C18" s="4">
        <v>0.9</v>
      </c>
      <c r="D18" s="4">
        <v>9.6</v>
      </c>
      <c r="E18" s="4">
        <v>1.1000000000000001</v>
      </c>
      <c r="F18" s="4">
        <v>11.4</v>
      </c>
      <c r="G18" s="4">
        <v>1.3</v>
      </c>
      <c r="H18" s="4">
        <v>11.9</v>
      </c>
      <c r="I18" s="4">
        <v>1.3</v>
      </c>
      <c r="K18" s="3">
        <v>200</v>
      </c>
      <c r="L18" s="4">
        <v>14.7</v>
      </c>
      <c r="M18" s="4">
        <v>1.6</v>
      </c>
      <c r="N18" s="4">
        <v>20.5</v>
      </c>
      <c r="O18" s="4">
        <v>2</v>
      </c>
      <c r="P18" s="4">
        <v>22.4</v>
      </c>
      <c r="Q18" s="4">
        <v>2.4</v>
      </c>
    </row>
    <row r="19" spans="1:17" x14ac:dyDescent="0.25">
      <c r="A19" s="3">
        <v>225</v>
      </c>
      <c r="B19" s="4">
        <v>8.6</v>
      </c>
      <c r="C19" s="4">
        <v>1</v>
      </c>
      <c r="D19" s="4">
        <v>10.8</v>
      </c>
      <c r="E19" s="4">
        <v>1.2</v>
      </c>
      <c r="F19" s="4">
        <v>12.8</v>
      </c>
      <c r="G19" s="4">
        <v>1.4</v>
      </c>
      <c r="H19" s="4">
        <v>13.4</v>
      </c>
      <c r="I19" s="4">
        <v>1.5</v>
      </c>
      <c r="K19" s="3">
        <v>225</v>
      </c>
      <c r="L19" s="4">
        <v>16.600000000000001</v>
      </c>
      <c r="M19" s="4">
        <v>1.8</v>
      </c>
      <c r="N19" s="4">
        <v>22.7</v>
      </c>
      <c r="O19" s="4">
        <v>2.2000000000000002</v>
      </c>
      <c r="P19" s="4">
        <v>25.2</v>
      </c>
      <c r="Q19" s="4">
        <v>2.7</v>
      </c>
    </row>
    <row r="20" spans="1:17" x14ac:dyDescent="0.25">
      <c r="A20" s="3">
        <v>250</v>
      </c>
      <c r="B20" s="4">
        <v>9.6</v>
      </c>
      <c r="C20" s="4">
        <v>1.1000000000000001</v>
      </c>
      <c r="D20" s="4">
        <v>11.9</v>
      </c>
      <c r="E20" s="4">
        <v>1.3</v>
      </c>
      <c r="F20" s="4">
        <v>14.2</v>
      </c>
      <c r="G20" s="4">
        <v>1.6</v>
      </c>
      <c r="H20" s="4">
        <v>14.8</v>
      </c>
      <c r="I20" s="4">
        <v>1.6</v>
      </c>
      <c r="K20" s="3">
        <v>250</v>
      </c>
      <c r="L20" s="4">
        <v>18.399999999999999</v>
      </c>
      <c r="M20" s="4">
        <v>2</v>
      </c>
      <c r="N20" s="4">
        <v>25.4</v>
      </c>
      <c r="O20" s="4">
        <v>2.4</v>
      </c>
      <c r="P20" s="4">
        <v>27.9</v>
      </c>
      <c r="Q20" s="4">
        <v>2.9</v>
      </c>
    </row>
    <row r="21" spans="1:17" x14ac:dyDescent="0.25">
      <c r="A21" s="3">
        <v>280</v>
      </c>
      <c r="B21" s="4">
        <v>10.7</v>
      </c>
      <c r="C21" s="4">
        <v>1.2</v>
      </c>
      <c r="D21" s="4">
        <v>13.4</v>
      </c>
      <c r="E21" s="4">
        <v>1.5</v>
      </c>
      <c r="F21" s="4">
        <v>15.9</v>
      </c>
      <c r="G21" s="4">
        <v>1.7</v>
      </c>
      <c r="H21" s="4">
        <v>16.600000000000001</v>
      </c>
      <c r="I21" s="4">
        <v>1.8</v>
      </c>
      <c r="K21" s="3">
        <v>280</v>
      </c>
      <c r="L21" s="4">
        <v>20.6</v>
      </c>
      <c r="M21" s="4">
        <v>2.2000000000000002</v>
      </c>
      <c r="N21" s="4">
        <v>28.6</v>
      </c>
      <c r="O21" s="4">
        <v>2.7</v>
      </c>
      <c r="P21" s="4">
        <v>31.3</v>
      </c>
      <c r="Q21" s="4">
        <v>3.3</v>
      </c>
    </row>
    <row r="22" spans="1:17" x14ac:dyDescent="0.25">
      <c r="A22" s="3">
        <v>315</v>
      </c>
      <c r="B22" s="4">
        <v>12.1</v>
      </c>
      <c r="C22" s="4">
        <v>1.4</v>
      </c>
      <c r="D22" s="4">
        <v>15</v>
      </c>
      <c r="E22" s="4">
        <v>1.6</v>
      </c>
      <c r="F22" s="4">
        <v>17.899999999999999</v>
      </c>
      <c r="G22" s="4">
        <v>1.9</v>
      </c>
      <c r="H22" s="4">
        <v>18.7</v>
      </c>
      <c r="I22" s="4">
        <v>2</v>
      </c>
      <c r="K22" s="3">
        <v>315</v>
      </c>
      <c r="L22" s="4">
        <v>23.2</v>
      </c>
      <c r="M22" s="4">
        <v>2.5</v>
      </c>
      <c r="N22" s="4">
        <v>32.200000000000003</v>
      </c>
      <c r="O22" s="4">
        <v>3</v>
      </c>
      <c r="P22" s="4">
        <v>35.200000000000003</v>
      </c>
      <c r="Q22" s="4">
        <v>3.7</v>
      </c>
    </row>
    <row r="23" spans="1:17" x14ac:dyDescent="0.25">
      <c r="A23" s="3">
        <v>355</v>
      </c>
      <c r="B23" s="4">
        <v>13.6</v>
      </c>
      <c r="C23" s="4">
        <v>1.5</v>
      </c>
      <c r="D23" s="4">
        <v>16.899999999999999</v>
      </c>
      <c r="E23" s="4">
        <v>1.8</v>
      </c>
      <c r="F23" s="4">
        <v>20.100000000000001</v>
      </c>
      <c r="G23" s="4">
        <v>2.2000000000000002</v>
      </c>
      <c r="H23" s="4">
        <v>21.1</v>
      </c>
      <c r="I23" s="4">
        <v>2.2999999999999998</v>
      </c>
      <c r="K23" s="3">
        <v>355</v>
      </c>
      <c r="L23" s="4">
        <v>26.1</v>
      </c>
      <c r="M23" s="4">
        <v>2.8</v>
      </c>
      <c r="N23" s="4">
        <v>36.299999999999997</v>
      </c>
      <c r="O23" s="4">
        <v>3.4</v>
      </c>
      <c r="P23" s="4">
        <v>39.700000000000003</v>
      </c>
      <c r="Q23" s="4">
        <v>4.0999999999999996</v>
      </c>
    </row>
    <row r="24" spans="1:17" x14ac:dyDescent="0.25">
      <c r="A24" s="3">
        <v>400</v>
      </c>
      <c r="B24" s="4">
        <v>15.3</v>
      </c>
      <c r="C24" s="4">
        <v>1.7</v>
      </c>
      <c r="D24" s="4">
        <v>19.100000000000001</v>
      </c>
      <c r="E24" s="4">
        <v>2.1</v>
      </c>
      <c r="F24" s="4">
        <v>22.7</v>
      </c>
      <c r="G24" s="4">
        <v>2.4</v>
      </c>
      <c r="H24" s="4">
        <v>23.7</v>
      </c>
      <c r="I24" s="4">
        <v>2.5</v>
      </c>
      <c r="K24" s="3">
        <v>400</v>
      </c>
      <c r="L24" s="4">
        <v>29.4</v>
      </c>
      <c r="M24" s="4">
        <v>3.1</v>
      </c>
      <c r="N24" s="4"/>
      <c r="O24" s="4">
        <v>3.8</v>
      </c>
      <c r="P24" s="4">
        <v>44.7</v>
      </c>
      <c r="Q24" s="4">
        <v>4.5999999999999996</v>
      </c>
    </row>
    <row r="25" spans="1:17" x14ac:dyDescent="0.25">
      <c r="A25" s="3">
        <v>450</v>
      </c>
      <c r="B25" s="4">
        <v>17.2</v>
      </c>
      <c r="C25" s="4">
        <v>1.9</v>
      </c>
      <c r="D25" s="4">
        <v>21.5</v>
      </c>
      <c r="E25" s="4">
        <v>2.2999999999999998</v>
      </c>
      <c r="F25" s="4">
        <v>25.5</v>
      </c>
      <c r="G25" s="4">
        <v>2.7</v>
      </c>
      <c r="H25" s="4">
        <v>26.7</v>
      </c>
      <c r="I25" s="4">
        <v>2.8</v>
      </c>
      <c r="K25" s="3">
        <v>450</v>
      </c>
      <c r="L25" s="4">
        <v>33.1</v>
      </c>
      <c r="M25" s="4">
        <v>3.5</v>
      </c>
      <c r="N25" s="4">
        <v>40.9</v>
      </c>
      <c r="O25" s="4">
        <v>4.2</v>
      </c>
      <c r="P25" s="4">
        <v>50.3</v>
      </c>
      <c r="Q25" s="4">
        <v>5.2</v>
      </c>
    </row>
    <row r="26" spans="1:17" x14ac:dyDescent="0.25">
      <c r="A26" s="3">
        <v>500</v>
      </c>
      <c r="B26" s="4">
        <v>19.100000000000001</v>
      </c>
      <c r="C26" s="4">
        <v>2.1</v>
      </c>
      <c r="D26" s="4">
        <v>23.9</v>
      </c>
      <c r="E26" s="4">
        <v>2.5</v>
      </c>
      <c r="F26" s="4">
        <v>28.3</v>
      </c>
      <c r="G26" s="4">
        <v>3</v>
      </c>
      <c r="H26" s="4">
        <v>29.7</v>
      </c>
      <c r="I26" s="4">
        <v>3.1</v>
      </c>
      <c r="K26" s="3">
        <v>500</v>
      </c>
      <c r="L26" s="4">
        <v>36.799999999999997</v>
      </c>
      <c r="M26" s="4">
        <v>3.8</v>
      </c>
      <c r="N26" s="4">
        <v>45.4</v>
      </c>
      <c r="O26" s="4">
        <v>4.7</v>
      </c>
      <c r="P26" s="4">
        <v>55.8</v>
      </c>
      <c r="Q26" s="4">
        <v>5.7</v>
      </c>
    </row>
    <row r="27" spans="1:17" x14ac:dyDescent="0.25">
      <c r="A27" s="3">
        <v>560</v>
      </c>
      <c r="B27" s="4">
        <v>21.4</v>
      </c>
      <c r="C27" s="4">
        <v>2.2999999999999998</v>
      </c>
      <c r="D27" s="4">
        <v>26.7</v>
      </c>
      <c r="E27" s="4">
        <v>2.8</v>
      </c>
      <c r="F27" s="4">
        <v>31.7</v>
      </c>
      <c r="G27" s="4">
        <v>3.3</v>
      </c>
      <c r="H27" s="4">
        <v>33.200000000000003</v>
      </c>
      <c r="I27" s="4">
        <v>3.5</v>
      </c>
      <c r="K27" s="3">
        <v>560</v>
      </c>
      <c r="L27" s="4">
        <v>41.2</v>
      </c>
      <c r="M27" s="4">
        <v>4.3</v>
      </c>
      <c r="N27" s="4">
        <v>50.8</v>
      </c>
      <c r="O27" s="4">
        <v>5.2</v>
      </c>
      <c r="P27" s="4" t="s">
        <v>9</v>
      </c>
      <c r="Q27" s="4" t="s">
        <v>9</v>
      </c>
    </row>
    <row r="28" spans="1:17" ht="15.75" thickBot="1" x14ac:dyDescent="0.3">
      <c r="A28" s="5">
        <v>630</v>
      </c>
      <c r="B28" s="2">
        <v>24.1</v>
      </c>
      <c r="C28" s="2">
        <v>2.6</v>
      </c>
      <c r="D28" s="2">
        <v>30</v>
      </c>
      <c r="E28" s="2">
        <v>3.1</v>
      </c>
      <c r="F28" s="2">
        <v>35.700000000000003</v>
      </c>
      <c r="G28" s="2">
        <v>3.7</v>
      </c>
      <c r="H28" s="2">
        <v>37.4</v>
      </c>
      <c r="I28" s="2">
        <v>3.9</v>
      </c>
      <c r="K28" s="5">
        <v>630</v>
      </c>
      <c r="L28" s="2">
        <v>46.3</v>
      </c>
      <c r="M28" s="2">
        <v>4.8</v>
      </c>
      <c r="N28" s="2">
        <v>57.2</v>
      </c>
      <c r="O28" s="2">
        <v>5.9</v>
      </c>
      <c r="P28" s="2" t="s">
        <v>9</v>
      </c>
      <c r="Q28" s="2" t="s">
        <v>9</v>
      </c>
    </row>
    <row r="29" spans="1:17" ht="45" customHeight="1" thickBot="1" x14ac:dyDescent="0.3">
      <c r="K29" s="63"/>
      <c r="L29" s="64"/>
      <c r="M29" s="64"/>
      <c r="N29" s="64"/>
      <c r="O29" s="64"/>
      <c r="P29" s="64"/>
      <c r="Q29" s="65"/>
    </row>
    <row r="31" spans="1:17" ht="15.75" thickBot="1" x14ac:dyDescent="0.3"/>
    <row r="32" spans="1:17" ht="49.5" customHeight="1" thickBot="1" x14ac:dyDescent="0.3">
      <c r="A32" s="72" t="s">
        <v>90</v>
      </c>
      <c r="B32" s="69" t="s">
        <v>91</v>
      </c>
      <c r="C32" s="71"/>
      <c r="D32" s="71"/>
      <c r="E32" s="71"/>
      <c r="F32" s="71"/>
      <c r="G32" s="71"/>
      <c r="H32" s="70"/>
    </row>
    <row r="33" spans="1:8" ht="15.75" thickBot="1" x14ac:dyDescent="0.3">
      <c r="A33" s="73"/>
      <c r="B33" s="2" t="s">
        <v>2</v>
      </c>
      <c r="C33" s="2" t="s">
        <v>92</v>
      </c>
      <c r="D33" s="2" t="s">
        <v>4</v>
      </c>
      <c r="E33" s="2" t="s">
        <v>5</v>
      </c>
      <c r="F33" s="2" t="s">
        <v>14</v>
      </c>
      <c r="G33" s="2" t="s">
        <v>15</v>
      </c>
      <c r="H33" s="2" t="s">
        <v>16</v>
      </c>
    </row>
    <row r="34" spans="1:8" ht="15.75" thickBot="1" x14ac:dyDescent="0.3">
      <c r="A34" s="35">
        <v>16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>
        <v>0.10199999999999999</v>
      </c>
      <c r="H34" s="2">
        <v>0.124</v>
      </c>
    </row>
    <row r="35" spans="1:8" ht="15.75" thickBot="1" x14ac:dyDescent="0.3">
      <c r="A35" s="35">
        <v>20</v>
      </c>
      <c r="B35" s="2" t="s">
        <v>9</v>
      </c>
      <c r="C35" s="2" t="s">
        <v>9</v>
      </c>
      <c r="D35" s="2" t="s">
        <v>9</v>
      </c>
      <c r="E35" s="2" t="s">
        <v>9</v>
      </c>
      <c r="F35" s="2" t="s">
        <v>9</v>
      </c>
      <c r="G35" s="2">
        <v>0.13200000000000001</v>
      </c>
      <c r="H35" s="2">
        <v>0.16200000000000001</v>
      </c>
    </row>
    <row r="36" spans="1:8" ht="15.75" thickBot="1" x14ac:dyDescent="0.3">
      <c r="A36" s="35">
        <v>25</v>
      </c>
      <c r="B36" s="2" t="s">
        <v>9</v>
      </c>
      <c r="C36" s="2" t="s">
        <v>9</v>
      </c>
      <c r="D36" s="2" t="s">
        <v>9</v>
      </c>
      <c r="E36" s="2" t="s">
        <v>9</v>
      </c>
      <c r="F36" s="2" t="s">
        <v>9</v>
      </c>
      <c r="G36" s="2">
        <v>0.16900000000000001</v>
      </c>
      <c r="H36" s="2">
        <v>0.21</v>
      </c>
    </row>
    <row r="37" spans="1:8" ht="15.75" thickBot="1" x14ac:dyDescent="0.3">
      <c r="A37" s="35">
        <v>32</v>
      </c>
      <c r="B37" s="2" t="s">
        <v>9</v>
      </c>
      <c r="C37" s="2" t="s">
        <v>9</v>
      </c>
      <c r="D37" s="2" t="s">
        <v>9</v>
      </c>
      <c r="E37" s="2" t="s">
        <v>9</v>
      </c>
      <c r="F37" s="2">
        <v>0.22900000000000001</v>
      </c>
      <c r="G37" s="2">
        <v>0.27700000000000002</v>
      </c>
      <c r="H37" s="2">
        <v>0.32500000000000001</v>
      </c>
    </row>
    <row r="38" spans="1:8" ht="15.75" thickBot="1" x14ac:dyDescent="0.3">
      <c r="A38" s="35">
        <v>40</v>
      </c>
      <c r="B38" s="2" t="s">
        <v>9</v>
      </c>
      <c r="C38" s="36" t="s">
        <v>9</v>
      </c>
      <c r="D38" s="2">
        <v>0.28100000000000003</v>
      </c>
      <c r="E38" s="2">
        <v>0.29199999999999998</v>
      </c>
      <c r="F38" s="2">
        <v>0.35299999999999998</v>
      </c>
      <c r="G38" s="2">
        <v>0.42699999999999999</v>
      </c>
      <c r="H38" s="2">
        <v>0.50700000000000001</v>
      </c>
    </row>
    <row r="39" spans="1:8" ht="15.75" thickBot="1" x14ac:dyDescent="0.3">
      <c r="A39" s="35">
        <v>50</v>
      </c>
      <c r="B39" s="2" t="s">
        <v>9</v>
      </c>
      <c r="C39" s="2">
        <v>0.36899999999999999</v>
      </c>
      <c r="D39" s="2">
        <v>0.436</v>
      </c>
      <c r="E39" s="2">
        <v>0.44900000000000001</v>
      </c>
      <c r="F39" s="2">
        <v>0.54500000000000004</v>
      </c>
      <c r="G39" s="2">
        <v>0.66300000000000003</v>
      </c>
      <c r="H39" s="2">
        <v>0.79</v>
      </c>
    </row>
    <row r="40" spans="1:8" ht="15.75" thickBot="1" x14ac:dyDescent="0.3">
      <c r="A40" s="35">
        <v>63</v>
      </c>
      <c r="B40" s="2">
        <v>0.48799999999999999</v>
      </c>
      <c r="C40" s="2">
        <v>0.57299999999999995</v>
      </c>
      <c r="D40" s="2">
        <v>0.68200000000000005</v>
      </c>
      <c r="E40" s="2">
        <v>0.71499999999999997</v>
      </c>
      <c r="F40" s="2">
        <v>0.86899999999999999</v>
      </c>
      <c r="G40" s="2">
        <v>1.05</v>
      </c>
      <c r="H40" s="2">
        <v>1.25</v>
      </c>
    </row>
    <row r="41" spans="1:8" ht="15.75" thickBot="1" x14ac:dyDescent="0.3">
      <c r="A41" s="35">
        <v>75</v>
      </c>
      <c r="B41" s="2">
        <v>0.66800000000000004</v>
      </c>
      <c r="C41" s="2">
        <v>0.82099999999999995</v>
      </c>
      <c r="D41" s="2">
        <v>0.97</v>
      </c>
      <c r="E41" s="2">
        <v>1.01</v>
      </c>
      <c r="F41" s="2">
        <v>1.23</v>
      </c>
      <c r="G41" s="2">
        <v>1.46</v>
      </c>
      <c r="H41" s="2">
        <v>1.76</v>
      </c>
    </row>
    <row r="42" spans="1:8" ht="15.75" thickBot="1" x14ac:dyDescent="0.3">
      <c r="A42" s="35">
        <v>90</v>
      </c>
      <c r="B42" s="2">
        <v>0.96899999999999997</v>
      </c>
      <c r="C42" s="2">
        <v>1.18</v>
      </c>
      <c r="D42" s="2">
        <v>1.4</v>
      </c>
      <c r="E42" s="2">
        <v>1.45</v>
      </c>
      <c r="F42" s="2">
        <v>1.76</v>
      </c>
      <c r="G42" s="2">
        <v>2.12</v>
      </c>
      <c r="H42" s="2">
        <v>2.54</v>
      </c>
    </row>
    <row r="43" spans="1:8" ht="15.75" thickBot="1" x14ac:dyDescent="0.3">
      <c r="A43" s="35">
        <v>110</v>
      </c>
      <c r="B43" s="2">
        <v>1.42</v>
      </c>
      <c r="C43" s="2">
        <v>1.77</v>
      </c>
      <c r="D43" s="2">
        <v>2.0699999999999998</v>
      </c>
      <c r="E43" s="2">
        <v>2.16</v>
      </c>
      <c r="F43" s="2">
        <v>2.61</v>
      </c>
      <c r="G43" s="2">
        <v>3.14</v>
      </c>
      <c r="H43" s="2">
        <v>3.78</v>
      </c>
    </row>
    <row r="44" spans="1:8" ht="15.75" thickBot="1" x14ac:dyDescent="0.3">
      <c r="A44" s="35">
        <v>125</v>
      </c>
      <c r="B44" s="2">
        <v>1.83</v>
      </c>
      <c r="C44" s="2">
        <v>2.2599999999999998</v>
      </c>
      <c r="D44" s="2">
        <v>2.66</v>
      </c>
      <c r="E44" s="2">
        <v>2.75</v>
      </c>
      <c r="F44" s="2">
        <v>3.37</v>
      </c>
      <c r="G44" s="2">
        <v>4.08</v>
      </c>
      <c r="H44" s="2">
        <v>4.87</v>
      </c>
    </row>
    <row r="45" spans="1:8" ht="15.75" thickBot="1" x14ac:dyDescent="0.3">
      <c r="A45" s="35">
        <v>140</v>
      </c>
      <c r="B45" s="2">
        <v>2.31</v>
      </c>
      <c r="C45" s="2">
        <v>2.83</v>
      </c>
      <c r="D45" s="2">
        <v>3.33</v>
      </c>
      <c r="E45" s="2">
        <v>3.46</v>
      </c>
      <c r="F45" s="2">
        <v>4.22</v>
      </c>
      <c r="G45" s="2">
        <v>5.08</v>
      </c>
      <c r="H45" s="2">
        <v>6.12</v>
      </c>
    </row>
    <row r="46" spans="1:8" ht="15.75" thickBot="1" x14ac:dyDescent="0.3">
      <c r="A46" s="35">
        <v>160</v>
      </c>
      <c r="B46" s="2">
        <v>3.03</v>
      </c>
      <c r="C46" s="2">
        <v>3.71</v>
      </c>
      <c r="D46" s="2">
        <v>4.3499999999999996</v>
      </c>
      <c r="E46" s="2">
        <v>4.51</v>
      </c>
      <c r="F46" s="2">
        <v>5.5</v>
      </c>
      <c r="G46" s="2">
        <v>6.67</v>
      </c>
      <c r="H46" s="2">
        <v>7.97</v>
      </c>
    </row>
    <row r="47" spans="1:8" ht="15.75" thickBot="1" x14ac:dyDescent="0.3">
      <c r="A47" s="35">
        <v>180</v>
      </c>
      <c r="B47" s="2">
        <v>3.78</v>
      </c>
      <c r="C47" s="2">
        <v>4.66</v>
      </c>
      <c r="D47" s="2">
        <v>5.52</v>
      </c>
      <c r="E47" s="2">
        <v>5.71</v>
      </c>
      <c r="F47" s="2">
        <v>6.98</v>
      </c>
      <c r="G47" s="2">
        <v>8.43</v>
      </c>
      <c r="H47" s="2">
        <v>10.1</v>
      </c>
    </row>
    <row r="48" spans="1:8" ht="15.75" thickBot="1" x14ac:dyDescent="0.3">
      <c r="A48" s="35">
        <v>200</v>
      </c>
      <c r="B48" s="2">
        <v>4.68</v>
      </c>
      <c r="C48" s="2">
        <v>5.77</v>
      </c>
      <c r="D48" s="2">
        <v>6.78</v>
      </c>
      <c r="E48" s="2">
        <v>7.04</v>
      </c>
      <c r="F48" s="2">
        <v>8.56</v>
      </c>
      <c r="G48" s="2">
        <v>10.4</v>
      </c>
      <c r="H48" s="2">
        <v>12.5</v>
      </c>
    </row>
    <row r="49" spans="1:8" ht="15.75" thickBot="1" x14ac:dyDescent="0.3">
      <c r="A49" s="35">
        <v>225</v>
      </c>
      <c r="B49" s="2">
        <v>5.88</v>
      </c>
      <c r="C49" s="2">
        <v>7.29</v>
      </c>
      <c r="D49" s="2">
        <v>8.5500000000000007</v>
      </c>
      <c r="E49" s="2">
        <v>8.94</v>
      </c>
      <c r="F49" s="2">
        <v>10.9</v>
      </c>
      <c r="G49" s="2">
        <v>13.2</v>
      </c>
      <c r="H49" s="2">
        <v>15.8</v>
      </c>
    </row>
    <row r="50" spans="1:8" ht="15.75" thickBot="1" x14ac:dyDescent="0.3">
      <c r="A50" s="35">
        <v>250</v>
      </c>
      <c r="B50" s="2">
        <v>7.29</v>
      </c>
      <c r="C50" s="2">
        <v>8.92</v>
      </c>
      <c r="D50" s="2">
        <v>10.6</v>
      </c>
      <c r="E50" s="2">
        <v>11</v>
      </c>
      <c r="F50" s="2">
        <v>13.4</v>
      </c>
      <c r="G50" s="2">
        <v>16.2</v>
      </c>
      <c r="H50" s="2">
        <v>19.399999999999999</v>
      </c>
    </row>
    <row r="51" spans="1:8" ht="15.75" thickBot="1" x14ac:dyDescent="0.3">
      <c r="A51" s="35">
        <v>280</v>
      </c>
      <c r="B51" s="2">
        <v>9.09</v>
      </c>
      <c r="C51" s="2">
        <v>11.3</v>
      </c>
      <c r="D51" s="2">
        <v>13.2</v>
      </c>
      <c r="E51" s="2">
        <v>13.8</v>
      </c>
      <c r="F51" s="2">
        <v>16.8</v>
      </c>
      <c r="G51" s="2">
        <v>20.3</v>
      </c>
      <c r="H51" s="2">
        <v>24.4</v>
      </c>
    </row>
    <row r="52" spans="1:8" ht="15.75" thickBot="1" x14ac:dyDescent="0.3">
      <c r="A52" s="35">
        <v>315</v>
      </c>
      <c r="B52" s="2">
        <v>11.6</v>
      </c>
      <c r="C52" s="2">
        <v>14.2</v>
      </c>
      <c r="D52" s="2">
        <v>16.7</v>
      </c>
      <c r="E52" s="2">
        <v>17.399999999999999</v>
      </c>
      <c r="F52" s="2">
        <v>21.3</v>
      </c>
      <c r="G52" s="2">
        <v>25.7</v>
      </c>
      <c r="H52" s="2">
        <v>30.8</v>
      </c>
    </row>
    <row r="53" spans="1:8" ht="15.75" thickBot="1" x14ac:dyDescent="0.3">
      <c r="A53" s="35">
        <v>355</v>
      </c>
      <c r="B53" s="2">
        <v>14.6</v>
      </c>
      <c r="C53" s="2">
        <v>18</v>
      </c>
      <c r="D53" s="2">
        <v>21.2</v>
      </c>
      <c r="E53" s="2">
        <v>22.2</v>
      </c>
      <c r="F53" s="2">
        <v>27</v>
      </c>
      <c r="G53" s="2">
        <v>32.6</v>
      </c>
      <c r="H53" s="2">
        <v>39.200000000000003</v>
      </c>
    </row>
    <row r="54" spans="1:8" ht="15.75" thickBot="1" x14ac:dyDescent="0.3">
      <c r="A54" s="35">
        <v>400</v>
      </c>
      <c r="B54" s="2">
        <v>18.600000000000001</v>
      </c>
      <c r="C54" s="2">
        <v>22.9</v>
      </c>
      <c r="D54" s="2">
        <v>26.9</v>
      </c>
      <c r="E54" s="2">
        <v>28</v>
      </c>
      <c r="F54" s="2">
        <v>34.200000000000003</v>
      </c>
      <c r="G54" s="2">
        <v>41.4</v>
      </c>
      <c r="H54" s="2">
        <v>49.7</v>
      </c>
    </row>
    <row r="55" spans="1:8" ht="15.75" thickBot="1" x14ac:dyDescent="0.3">
      <c r="A55" s="35">
        <v>450</v>
      </c>
      <c r="B55" s="2">
        <v>23.5</v>
      </c>
      <c r="C55" s="2">
        <v>29</v>
      </c>
      <c r="D55" s="2">
        <v>34</v>
      </c>
      <c r="E55" s="2">
        <v>35.5</v>
      </c>
      <c r="F55" s="2">
        <v>43.3</v>
      </c>
      <c r="G55" s="2">
        <v>52.4</v>
      </c>
      <c r="H55" s="2">
        <v>62.9</v>
      </c>
    </row>
    <row r="56" spans="1:8" ht="15.75" thickBot="1" x14ac:dyDescent="0.3">
      <c r="A56" s="35">
        <v>500</v>
      </c>
      <c r="B56" s="2">
        <v>29</v>
      </c>
      <c r="C56" s="2">
        <v>35.799999999999997</v>
      </c>
      <c r="D56" s="2">
        <v>42</v>
      </c>
      <c r="E56" s="2">
        <v>43.9</v>
      </c>
      <c r="F56" s="2">
        <v>53.5</v>
      </c>
      <c r="G56" s="2">
        <v>64.7</v>
      </c>
      <c r="H56" s="2">
        <v>77.5</v>
      </c>
    </row>
    <row r="57" spans="1:8" ht="15.75" thickBot="1" x14ac:dyDescent="0.3">
      <c r="A57" s="35">
        <v>560</v>
      </c>
      <c r="B57" s="2">
        <v>36.299999999999997</v>
      </c>
      <c r="C57" s="2">
        <v>44.8</v>
      </c>
      <c r="D57" s="2">
        <v>52.6</v>
      </c>
      <c r="E57" s="2">
        <v>55</v>
      </c>
      <c r="F57" s="2">
        <v>67.099999999999994</v>
      </c>
      <c r="G57" s="2">
        <v>81</v>
      </c>
      <c r="H57" s="2" t="s">
        <v>9</v>
      </c>
    </row>
    <row r="58" spans="1:8" ht="15.75" thickBot="1" x14ac:dyDescent="0.3">
      <c r="A58" s="35">
        <v>630</v>
      </c>
      <c r="B58" s="2">
        <v>46</v>
      </c>
      <c r="C58" s="2">
        <v>56.5</v>
      </c>
      <c r="D58" s="2">
        <v>66.599999999999994</v>
      </c>
      <c r="E58" s="2">
        <v>69.599999999999994</v>
      </c>
      <c r="F58" s="2">
        <v>84.8</v>
      </c>
      <c r="G58" s="2">
        <v>102.7</v>
      </c>
      <c r="H58" s="2" t="s">
        <v>9</v>
      </c>
    </row>
    <row r="59" spans="1:8" x14ac:dyDescent="0.25">
      <c r="A59" s="74" t="s">
        <v>93</v>
      </c>
      <c r="B59" s="75"/>
      <c r="C59" s="75"/>
      <c r="D59" s="75"/>
      <c r="E59" s="75"/>
      <c r="F59" s="75"/>
      <c r="G59" s="75"/>
      <c r="H59" s="76"/>
    </row>
    <row r="60" spans="1:8" ht="28.5" customHeight="1" x14ac:dyDescent="0.25">
      <c r="A60" s="77" t="s">
        <v>94</v>
      </c>
      <c r="B60" s="78"/>
      <c r="C60" s="78"/>
      <c r="D60" s="78"/>
      <c r="E60" s="78"/>
      <c r="F60" s="78"/>
      <c r="G60" s="78"/>
      <c r="H60" s="79"/>
    </row>
    <row r="61" spans="1:8" ht="28.5" customHeight="1" thickBot="1" x14ac:dyDescent="0.3">
      <c r="A61" s="80" t="s">
        <v>95</v>
      </c>
      <c r="B61" s="81"/>
      <c r="C61" s="81"/>
      <c r="D61" s="81"/>
      <c r="E61" s="81"/>
      <c r="F61" s="81"/>
      <c r="G61" s="81"/>
      <c r="H61" s="82"/>
    </row>
  </sheetData>
  <mergeCells count="17">
    <mergeCell ref="A32:A33"/>
    <mergeCell ref="B32:H32"/>
    <mergeCell ref="A59:H59"/>
    <mergeCell ref="A60:H60"/>
    <mergeCell ref="A61:H61"/>
    <mergeCell ref="K29:Q29"/>
    <mergeCell ref="A1:A3"/>
    <mergeCell ref="B1:C1"/>
    <mergeCell ref="D1:E1"/>
    <mergeCell ref="F1:G1"/>
    <mergeCell ref="H1:I1"/>
    <mergeCell ref="B2:I2"/>
    <mergeCell ref="K1:K3"/>
    <mergeCell ref="L1:M1"/>
    <mergeCell ref="N1:O1"/>
    <mergeCell ref="P1:Q1"/>
    <mergeCell ref="L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проверка прочности</vt:lpstr>
      <vt:lpstr>Типоразмер труб ПЭ газ</vt:lpstr>
      <vt:lpstr>Лист3</vt:lpstr>
      <vt:lpstr>'проверка прочности'!_Toc70417304</vt:lpstr>
      <vt:lpstr>'проверка прочности'!Область_печати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2012-09-05T12:59:18Z</dcterms:modified>
</cp:coreProperties>
</file>