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126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<sst xmlns="http://schemas.openxmlformats.org/spreadsheetml/2006/main" count="356" uniqueCount="247">
  <si>
    <t>РАСЧЕТ</t>
  </si>
  <si>
    <t>000-000-09-Р</t>
  </si>
  <si>
    <t>Изм</t>
  </si>
  <si>
    <t>Кол</t>
  </si>
  <si>
    <t>Лист</t>
  </si>
  <si>
    <t>№док</t>
  </si>
  <si>
    <t>Подпись</t>
  </si>
  <si>
    <t>Дата</t>
  </si>
  <si>
    <t xml:space="preserve"> Расчет потребности                 в тепле и топливе</t>
  </si>
  <si>
    <t>Стадия</t>
  </si>
  <si>
    <t>Листов</t>
  </si>
  <si>
    <t>ГИП</t>
  </si>
  <si>
    <t>Р</t>
  </si>
  <si>
    <t>Рук.гр.</t>
  </si>
  <si>
    <t>Разраб.</t>
  </si>
  <si>
    <t>СОДЕРЖАНИЕ</t>
  </si>
  <si>
    <t>№ п/п</t>
  </si>
  <si>
    <t>Наименование</t>
  </si>
  <si>
    <t>Общая часть</t>
  </si>
  <si>
    <t>Котельные установки:</t>
  </si>
  <si>
    <t>а) потребность в теплоэнергии (таблица 1)</t>
  </si>
  <si>
    <t>б)состав и характеристика оборудования автономного источника теплоснабжения</t>
  </si>
  <si>
    <t xml:space="preserve">   вид топлива, годовой расход топлива (таблица 2)</t>
  </si>
  <si>
    <t>Потребители тепла (таблица 3)</t>
  </si>
  <si>
    <t>Расчет часовых и годовых расходов тепла на отопление</t>
  </si>
  <si>
    <t>Расчет годового и удельного расходов топлива</t>
  </si>
  <si>
    <t>РАСЧЕТ  ВЫПОЛНИЛИ:</t>
  </si>
  <si>
    <t xml:space="preserve">№ </t>
  </si>
  <si>
    <t>Должность</t>
  </si>
  <si>
    <t>Ф.И.О.</t>
  </si>
  <si>
    <t>1.</t>
  </si>
  <si>
    <t>2.</t>
  </si>
  <si>
    <t>Перечень</t>
  </si>
  <si>
    <t>данных, представляемых вместе с ходатайствами об установлении вида топлива для объединений, предприятий и топливопотребляющих установок</t>
  </si>
  <si>
    <t>Общие вопросы</t>
  </si>
  <si>
    <t>Вопросы</t>
  </si>
  <si>
    <t>Ответы</t>
  </si>
  <si>
    <t>Министерство (ведомство)</t>
  </si>
  <si>
    <t>Предприятие и его местонахождение (республика, область, населенный пункт)</t>
  </si>
  <si>
    <t>Готовность предприятия к использованию топливно-энергетических ресурсов (действующее, реконструируемое, строящееся, проектируемое), его категория</t>
  </si>
  <si>
    <t xml:space="preserve">Документы согласования (дата, номер, наименование организации): а)об использовании природного газа, угля  б)о транспортировке жидкого топлива  в)о строительстве индивидуальной или расширении действующей котельной (ТЭЦ) </t>
  </si>
  <si>
    <t>На основании какого документа проектируется, строится, реконструируется</t>
  </si>
  <si>
    <t>Вид и количество (тыс.тут) используемого в настоящее время топлива, на основании какого документа (дата, номер, установленный расход)          - для твердого топлива указать месторождение, а для донецкого угля - марку</t>
  </si>
  <si>
    <t>Вид запрашиваемого топлива, общий годовой расход (тыс.тут) и год начала потребления</t>
  </si>
  <si>
    <t>1.Общая часть</t>
  </si>
  <si>
    <t xml:space="preserve">   </t>
  </si>
  <si>
    <t>2. Котельные установки. Потребность в теплоэнергии.</t>
  </si>
  <si>
    <t>Таблица №1</t>
  </si>
  <si>
    <t>Покрытие потребности в тепле тыс.Гкал/год</t>
  </si>
  <si>
    <t>За счет других источников</t>
  </si>
  <si>
    <t>Расстояние объекта до:                                               а)железнодорожной станции                      б)газопровода (его наименование)                      в)базы нефтепродуктов                                         г)ближайшего источника теплоснабжения (ТЭЦ, котельная), его мощность, загруженность и принадлежность</t>
  </si>
  <si>
    <t>Вторичные энергоресурсы</t>
  </si>
  <si>
    <t>Автономный источник теплоснабжения</t>
  </si>
  <si>
    <t>Годовая потребность в тепле, тыс. Гкал/год</t>
  </si>
  <si>
    <t>Проектируемая</t>
  </si>
  <si>
    <t>Существ.</t>
  </si>
  <si>
    <t>Количество часов работы в году</t>
  </si>
  <si>
    <t>Присоединенная макс. тепл. нагрузка, Гкал/час</t>
  </si>
  <si>
    <t>Проекти руемая</t>
  </si>
  <si>
    <t>На какие нагрузки</t>
  </si>
  <si>
    <t>Отопление</t>
  </si>
  <si>
    <t>Б) Состав и характеристика оборудования, вид топлива, расход топлива</t>
  </si>
  <si>
    <t>Таблица 2</t>
  </si>
  <si>
    <t>Запрашиваемое топливо</t>
  </si>
  <si>
    <t>Годовой расход тыс.тут.</t>
  </si>
  <si>
    <t>Вид основн. топлива</t>
  </si>
  <si>
    <t>Удельн. расход кг.у.т. /Гкал</t>
  </si>
  <si>
    <t>Используемое топливо</t>
  </si>
  <si>
    <t>Годовой расход тыс.тут</t>
  </si>
  <si>
    <t>Общая мощность Гкал/час</t>
  </si>
  <si>
    <t>Кол-во шт.</t>
  </si>
  <si>
    <t>Тип оборудования</t>
  </si>
  <si>
    <t>3. Потребители тепла</t>
  </si>
  <si>
    <t>Таблица 3</t>
  </si>
  <si>
    <t>Итого</t>
  </si>
  <si>
    <t>Пищеприготовление</t>
  </si>
  <si>
    <t>Максимальные тепловые нагрузки Гкал/час</t>
  </si>
  <si>
    <t>Отопле ние</t>
  </si>
  <si>
    <t>Вентиля ция</t>
  </si>
  <si>
    <t>Горячее водосна бжение</t>
  </si>
  <si>
    <t>Потребители тепла</t>
  </si>
  <si>
    <t>4. Расчет часовых и годовых</t>
  </si>
  <si>
    <t>расходов тепла на отопление</t>
  </si>
  <si>
    <t>Определяется по "методическим указаниям по определению расходов</t>
  </si>
  <si>
    <t>топлива, электроэнергии и воды на выработку тепла отопительными котельными</t>
  </si>
  <si>
    <t xml:space="preserve">коммунальных теплоэнергетических предприятий" (академия коммунального </t>
  </si>
  <si>
    <t>А. Расчет расхода тепла на отопление</t>
  </si>
  <si>
    <t>Где</t>
  </si>
  <si>
    <t>q○ - удельная тепловая характеристика на отопление, ккал/м3 * ч * ºС</t>
  </si>
  <si>
    <t>tвн - расчетная температура внутри отапливаемых помещений ºС</t>
  </si>
  <si>
    <t>tн - расчетная температура наружного воздуха, ºС</t>
  </si>
  <si>
    <t>Vн - наружный строительный объем здания, м3</t>
  </si>
  <si>
    <t xml:space="preserve">Б. Расчет среднечасового расхода тепла </t>
  </si>
  <si>
    <t>за отопительный период на отопление</t>
  </si>
  <si>
    <t>Qo cp =</t>
  </si>
  <si>
    <t>tвн - tср.о</t>
  </si>
  <si>
    <t>tвн - tр.н.</t>
  </si>
  <si>
    <t>* Qo, Гкал/час</t>
  </si>
  <si>
    <t>tвн - расчетная температура внутри помещения</t>
  </si>
  <si>
    <t>tср.о - средняя температура наружного воздуха за отопительный период для данной местности</t>
  </si>
  <si>
    <t xml:space="preserve">tр.н. - расчетная температура наружного воздуха </t>
  </si>
  <si>
    <t>Qo - расход тепла на отопление</t>
  </si>
  <si>
    <t>В. Расчет годового расхода тепла на отопление</t>
  </si>
  <si>
    <t xml:space="preserve">Qo год = 24 * Qo.ср. * n○, тыс. Гкал/год </t>
  </si>
  <si>
    <t>Где,</t>
  </si>
  <si>
    <t>n○ - продолжительность отопительного периода, сутки</t>
  </si>
  <si>
    <t>(для Тульской области 207 суток)</t>
  </si>
  <si>
    <t>где,</t>
  </si>
  <si>
    <t>Qгод</t>
  </si>
  <si>
    <t>Qн * КПД котла</t>
  </si>
  <si>
    <t>Qгод *10³</t>
  </si>
  <si>
    <t>Б. Годовой расход условного топлива</t>
  </si>
  <si>
    <t>В. Удельный расход условного топлива на 1 Гкал тепла</t>
  </si>
  <si>
    <t xml:space="preserve">q = </t>
  </si>
  <si>
    <t>В усл.год. * 10³</t>
  </si>
  <si>
    <t>, кг * ут/Гкал</t>
  </si>
  <si>
    <t>С учетом собственных нужд 2%</t>
  </si>
  <si>
    <t xml:space="preserve"> </t>
  </si>
  <si>
    <t>Суммарная</t>
  </si>
  <si>
    <t>Суммарный:</t>
  </si>
  <si>
    <t>Природ-    ный газ</t>
  </si>
  <si>
    <t xml:space="preserve">Горячее водоснабжение </t>
  </si>
  <si>
    <t>Расчет часовых и годовых расходов тепла на горячее водоснабжение</t>
  </si>
  <si>
    <t xml:space="preserve">5.Расчет часовых и годовых расходов тепла </t>
  </si>
  <si>
    <t>на горячее водоснабжение</t>
  </si>
  <si>
    <t>Исходные данные:</t>
  </si>
  <si>
    <t>U</t>
  </si>
  <si>
    <t>N</t>
  </si>
  <si>
    <t>q</t>
  </si>
  <si>
    <t>Вероятность действия приборов</t>
  </si>
  <si>
    <t>q*U</t>
  </si>
  <si>
    <t>Максимальный секундный расход горячей воды</t>
  </si>
  <si>
    <t>q =</t>
  </si>
  <si>
    <t>Максимальный часовой расход горячей воды</t>
  </si>
  <si>
    <t>Вероятность использования приборов для системы вцелом</t>
  </si>
  <si>
    <t>Тепловой поток за период максимального водопотребления</t>
  </si>
  <si>
    <t>Среднечасовой расход тепла на горячее водоснабжение</t>
  </si>
  <si>
    <t>В зимний период:</t>
  </si>
  <si>
    <t>В летний период;</t>
  </si>
  <si>
    <t>Годовой расход тепла на горячее водоснабжение</t>
  </si>
  <si>
    <t>Qгв=</t>
  </si>
  <si>
    <t>Zг.в.*Qз.г.в.ср.*nо + Zг.в.*Qл.г.в.ср.*(nгв-nо)</t>
  </si>
  <si>
    <t xml:space="preserve">6. Расчет годового и удельного расходов топлива </t>
  </si>
  <si>
    <t>на отопление и горячее водоснабжение</t>
  </si>
  <si>
    <t>А. Годовой расход натурального топлива</t>
  </si>
  <si>
    <t>В год =</t>
  </si>
  <si>
    <t>, тыс. нм³/год</t>
  </si>
  <si>
    <t>Вгод*Qн</t>
  </si>
  <si>
    <t>Q ут - теплотворная способность условного топлива, 7000 ккал/нм³</t>
  </si>
  <si>
    <t>нет</t>
  </si>
  <si>
    <t>хозяйства им. Панфилова 2002 г., г. Москва)</t>
  </si>
  <si>
    <t>Принимается по таблице 6, приложение 1</t>
  </si>
  <si>
    <t>1,08 - поправочный коэффициент по табл. 2, приложение 1</t>
  </si>
  <si>
    <t xml:space="preserve"> по таблице 1, приложение 1</t>
  </si>
  <si>
    <t xml:space="preserve">Q○ = q○ * 1,08 * (tвн - tн) * Vн   ккал/час  </t>
  </si>
  <si>
    <r>
      <t>q</t>
    </r>
    <r>
      <rPr>
        <sz val="8"/>
        <rFont val="Arial Cyr"/>
        <family val="0"/>
      </rPr>
      <t>сек</t>
    </r>
  </si>
  <si>
    <r>
      <t>q</t>
    </r>
    <r>
      <rPr>
        <sz val="8"/>
        <rFont val="Arial Cyr"/>
        <family val="0"/>
      </rPr>
      <t>час</t>
    </r>
  </si>
  <si>
    <t>20 + 3</t>
  </si>
  <si>
    <t>20+27</t>
  </si>
  <si>
    <t xml:space="preserve"> потребности в тепле и топливе для отопления и горячего водоснабжения нежилого здания</t>
  </si>
  <si>
    <t>Отопление и горячее водоснабжение нежилого здания</t>
  </si>
  <si>
    <t>Год выхода предприятия на проектную мощность, общий годовой расход (тыс. тут.) топлива в этом году</t>
  </si>
  <si>
    <t>Нежилое здание</t>
  </si>
  <si>
    <t>по адресу:</t>
  </si>
  <si>
    <t>Настоящий расчет служит обоснованием для получения разрешения на использование</t>
  </si>
  <si>
    <t xml:space="preserve">природного газа для отопления и горячего водоснабжения нежилого здания,расположенного </t>
  </si>
  <si>
    <t>в количестве</t>
  </si>
  <si>
    <t>жения обеспечит теплом и горячей водой нежилое здание.В помещении пункта автономного</t>
  </si>
  <si>
    <t>Для отопления и горячего водоснабжения устанавливается:</t>
  </si>
  <si>
    <t>теплоснабжения здания для нужд отопления и горячего водоснабжения устанавливается:</t>
  </si>
  <si>
    <t>, 1 единица,теплопроизводитель-</t>
  </si>
  <si>
    <t>ностью-</t>
  </si>
  <si>
    <t>Гкал/час=</t>
  </si>
  <si>
    <t>МВт.</t>
  </si>
  <si>
    <t>Гкал/час</t>
  </si>
  <si>
    <t xml:space="preserve">Qо = 0,073267 х 1,02 = </t>
  </si>
  <si>
    <t>МВт</t>
  </si>
  <si>
    <t>х 0,074732</t>
  </si>
  <si>
    <t>=</t>
  </si>
  <si>
    <t>Qo год = 24 х 0,0366 х 207 =</t>
  </si>
  <si>
    <t>Гкал/год=</t>
  </si>
  <si>
    <t>тыс.Гкал/год</t>
  </si>
  <si>
    <t>количетво потребителей горячей воды</t>
  </si>
  <si>
    <t>человек</t>
  </si>
  <si>
    <t>количество смесителей с горячей водой</t>
  </si>
  <si>
    <t>л/сек (СНиП 2.04.01-85*,пр.2)</t>
  </si>
  <si>
    <t>расход гор. воды умывальником со смесителем          =</t>
  </si>
  <si>
    <t>расход горячей воды умывальником со смесителем    =</t>
  </si>
  <si>
    <t>норма расхода воды на одного работающего               =</t>
  </si>
  <si>
    <t>л/час (СНиП 2.04.01-85*,пр.2)</t>
  </si>
  <si>
    <t>л/час (СНиП 2.04.01-85*,пр.3)</t>
  </si>
  <si>
    <t>tг - температура горячей воды  =</t>
  </si>
  <si>
    <t>ºС</t>
  </si>
  <si>
    <t>Р  =</t>
  </si>
  <si>
    <t>2*12</t>
  </si>
  <si>
    <t>qсек*N*3600</t>
  </si>
  <si>
    <t>0,09*14*3600</t>
  </si>
  <si>
    <t>а - коэффициент по таблице 2, прил.4,СНиП 2.04.01-85*;</t>
  </si>
  <si>
    <t>а  =</t>
  </si>
  <si>
    <t>при NР  =</t>
  </si>
  <si>
    <r>
      <t>q</t>
    </r>
    <r>
      <rPr>
        <sz val="8"/>
        <rFont val="Arial Cyr"/>
        <family val="0"/>
      </rPr>
      <t>сек</t>
    </r>
    <r>
      <rPr>
        <sz val="10"/>
        <rFont val="Arial Cyr"/>
        <family val="0"/>
      </rPr>
      <t xml:space="preserve"> = 5*q</t>
    </r>
    <r>
      <rPr>
        <sz val="8"/>
        <rFont val="Arial Cyr"/>
        <family val="0"/>
      </rPr>
      <t>сек</t>
    </r>
    <r>
      <rPr>
        <sz val="10"/>
        <rFont val="Arial Cyr"/>
        <family val="0"/>
      </rPr>
      <t>*а=5*0,09*0,309  =</t>
    </r>
  </si>
  <si>
    <t>м3/сек.</t>
  </si>
  <si>
    <t>P =</t>
  </si>
  <si>
    <t>3600*0,0053*0,09</t>
  </si>
  <si>
    <t>qчас</t>
  </si>
  <si>
    <t>3600*P*qсек</t>
  </si>
  <si>
    <t>a   =</t>
  </si>
  <si>
    <t>при NP=</t>
  </si>
  <si>
    <r>
      <t>q</t>
    </r>
    <r>
      <rPr>
        <sz val="8"/>
        <rFont val="Arial Cyr"/>
        <family val="0"/>
      </rPr>
      <t>час</t>
    </r>
    <r>
      <rPr>
        <sz val="10"/>
        <rFont val="Arial Cyr"/>
        <family val="0"/>
      </rPr>
      <t>=0,05*qчас*a=0,05*40*0,742=</t>
    </r>
  </si>
  <si>
    <t>м3/час</t>
  </si>
  <si>
    <t xml:space="preserve">Qг.в.=1,16*qчас*(55-5)    =1,16*1,48*50     = </t>
  </si>
  <si>
    <t>ккал/час</t>
  </si>
  <si>
    <t>ккал/час=</t>
  </si>
  <si>
    <t>кВт  =</t>
  </si>
  <si>
    <t>Qг.в.ср.=Qг.в./2=</t>
  </si>
  <si>
    <t>/2     =</t>
  </si>
  <si>
    <t>кВт</t>
  </si>
  <si>
    <t>Qв.ср.=Qг.в*(tг - tхл.)/(tг-tхз)*b  = 37004,3*(55-15)/(55-5)*0,8    =</t>
  </si>
  <si>
    <t>tхз - температура холодной воды=</t>
  </si>
  <si>
    <t>Время работы    =</t>
  </si>
  <si>
    <t>часов</t>
  </si>
  <si>
    <t>Qг.в. =  18*37004,3*207+18*23682,75*(365-207)      =</t>
  </si>
  <si>
    <t>ккал/год =</t>
  </si>
  <si>
    <t>тыс.Гкал/год        =</t>
  </si>
  <si>
    <t xml:space="preserve">котел комбинированный с закрытой камерой сгорания и с коаксиальным дымоходом </t>
  </si>
  <si>
    <t>+</t>
  </si>
  <si>
    <t>Qгод   =</t>
  </si>
  <si>
    <t xml:space="preserve">             Qгод = Qотопление + Qгор. вод.</t>
  </si>
  <si>
    <t>Вгод.</t>
  </si>
  <si>
    <t>386,92*1000</t>
  </si>
  <si>
    <t>КПД  - коэффициент полезного действия котла (по паспорту)    =</t>
  </si>
  <si>
    <t>Q н - низшая теплота сгорания топлива (для природного газа)      =</t>
  </si>
  <si>
    <t>ккал/м3</t>
  </si>
  <si>
    <t>8055*0,9</t>
  </si>
  <si>
    <t>тыс.м3/год</t>
  </si>
  <si>
    <t>53,372*8055</t>
  </si>
  <si>
    <t>В усл.год</t>
  </si>
  <si>
    <t>Qут.</t>
  </si>
  <si>
    <t>тут/год</t>
  </si>
  <si>
    <t>тыс.тут/год</t>
  </si>
  <si>
    <t>0,061415*1000</t>
  </si>
  <si>
    <t>кг*ут/Гкал=</t>
  </si>
  <si>
    <t>тут/Гкал</t>
  </si>
  <si>
    <t xml:space="preserve"> тыс.тут/год. Проектируемый пункт автономного теплоснаб-</t>
  </si>
  <si>
    <t>число приб</t>
  </si>
  <si>
    <t>Qо =     0,35 х 1,08 х (20 + 27) х 4124   =</t>
  </si>
  <si>
    <t>ккал/ч   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</si>
</sst>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</numFmts>
  <fonts count="18">
    <font>
      <sz val="10"/>
      <name val="Arial Cyr"/>
      <family val="0"/>
    </font>
    <font>
      <sz val="8"/>
      <name val="Arial Cyr"/>
      <family val="0"/>
    </font>
    <font>
      <i/>
      <sz val="1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5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44" fontId="14" fillId="0" borderId="0" xfId="15" applyFont="1" applyBorder="1" applyAlignment="1">
      <alignment/>
    </xf>
    <xf numFmtId="0" fontId="0" fillId="0" borderId="0" xfId="0" applyBorder="1" applyAlignment="1">
      <alignment horizontal="center"/>
    </xf>
    <xf numFmtId="164" fontId="13" fillId="0" borderId="0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166" fontId="0" fillId="0" borderId="9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17" fillId="0" borderId="5" xfId="0" applyFont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6" fontId="0" fillId="0" borderId="9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4" fontId="13" fillId="0" borderId="4" xfId="15" applyFont="1" applyBorder="1" applyAlignment="1">
      <alignment horizontal="right"/>
    </xf>
    <xf numFmtId="44" fontId="13" fillId="0" borderId="0" xfId="15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6" fontId="0" fillId="0" borderId="9" xfId="0" applyNumberForma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6"/>
  <sheetViews>
    <sheetView tabSelected="1" workbookViewId="0" topLeftCell="A14">
      <selection activeCell="A429" sqref="A429:D431"/>
    </sheetView>
  </sheetViews>
  <sheetFormatPr defaultColWidth="9.00390625" defaultRowHeight="12.75"/>
  <cols>
    <col min="1" max="1" width="4.375" style="0" customWidth="1"/>
    <col min="2" max="2" width="4.75390625" style="0" customWidth="1"/>
    <col min="3" max="3" width="5.75390625" style="0" customWidth="1"/>
    <col min="4" max="4" width="5.625" style="0" customWidth="1"/>
    <col min="6" max="6" width="9.00390625" style="0" customWidth="1"/>
    <col min="7" max="7" width="9.625" style="0" bestFit="1" customWidth="1"/>
    <col min="8" max="8" width="10.00390625" style="0" bestFit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2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20.2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0.25">
      <c r="A21" s="146" t="s">
        <v>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49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27" customHeight="1">
      <c r="A23" s="150" t="s">
        <v>159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2"/>
    </row>
    <row r="24" spans="1:12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57"/>
      <c r="B26" s="58"/>
      <c r="C26" s="130" t="s">
        <v>163</v>
      </c>
      <c r="D26" s="130"/>
      <c r="E26" s="130"/>
      <c r="F26" s="130"/>
      <c r="G26" s="130"/>
      <c r="H26" s="130"/>
      <c r="I26" s="130"/>
      <c r="J26" s="130"/>
      <c r="K26" s="130"/>
      <c r="L26" s="59"/>
    </row>
    <row r="27" spans="1:1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5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7"/>
    </row>
    <row r="62" spans="1:12" ht="12.7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9"/>
    </row>
    <row r="63" spans="1:12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1:12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</row>
    <row r="65" spans="1:12" ht="20.25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5"/>
    </row>
    <row r="66" spans="1:12" ht="12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</row>
    <row r="67" spans="1:12" ht="20.2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8"/>
    </row>
    <row r="68" spans="1:12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</row>
    <row r="69" spans="1:12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</row>
    <row r="70" spans="1:12" ht="12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</row>
    <row r="71" spans="1:12" ht="12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ht="15">
      <c r="A72" s="33"/>
      <c r="B72" s="34"/>
      <c r="C72" s="34"/>
      <c r="D72" s="5"/>
      <c r="E72" s="5"/>
      <c r="F72" s="5"/>
      <c r="G72" s="5"/>
      <c r="H72" s="5"/>
      <c r="I72" s="5"/>
      <c r="J72" s="5"/>
      <c r="K72" s="5"/>
      <c r="L72" s="6"/>
    </row>
    <row r="73" spans="1:12" ht="15">
      <c r="A73" s="4"/>
      <c r="B73" s="5"/>
      <c r="C73" s="55"/>
      <c r="D73" s="5"/>
      <c r="E73" s="5"/>
      <c r="F73" s="5"/>
      <c r="G73" s="5"/>
      <c r="H73" s="5"/>
      <c r="I73" s="5"/>
      <c r="J73" s="5"/>
      <c r="K73" s="5"/>
      <c r="L73" s="6"/>
    </row>
    <row r="74" spans="1:12" ht="12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</row>
    <row r="75" spans="1:12" ht="12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</row>
    <row r="78" spans="1:12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</row>
    <row r="79" spans="1:12" ht="12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</row>
    <row r="80" spans="1:12" ht="12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</row>
    <row r="81" spans="1:12" ht="12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</row>
    <row r="82" spans="1:12" ht="20.25">
      <c r="A82" s="146" t="s">
        <v>0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49"/>
    </row>
    <row r="83" spans="1:12" ht="12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</row>
    <row r="84" spans="1:12" ht="24.75" customHeight="1">
      <c r="A84" s="150" t="str">
        <f>A23</f>
        <v> потребности в тепле и топливе для отопления и горячего водоснабжения нежилого здания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2"/>
    </row>
    <row r="85" spans="1:12" ht="12.7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</row>
    <row r="86" spans="1:12" ht="12.75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9"/>
    </row>
    <row r="87" spans="1:12" ht="12.75">
      <c r="A87" s="57"/>
      <c r="B87" s="58"/>
      <c r="C87" s="130" t="s">
        <v>163</v>
      </c>
      <c r="D87" s="130"/>
      <c r="E87" s="130">
        <f>E26</f>
        <v>0</v>
      </c>
      <c r="F87" s="130"/>
      <c r="G87" s="130"/>
      <c r="H87" s="130"/>
      <c r="I87" s="130"/>
      <c r="J87" s="130"/>
      <c r="K87" s="130"/>
      <c r="L87" s="59"/>
    </row>
    <row r="88" spans="1:12" ht="12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</row>
    <row r="89" spans="1:12" ht="12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 ht="12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</row>
    <row r="91" spans="1:12" ht="12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</row>
    <row r="92" spans="1:12" ht="12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</row>
    <row r="93" spans="1:12" ht="12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</row>
    <row r="94" spans="1:12" ht="12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</row>
    <row r="95" spans="1:12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</row>
    <row r="96" spans="1:12" ht="12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</row>
    <row r="97" spans="1:12" ht="12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6"/>
    </row>
    <row r="98" spans="1:12" ht="12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6"/>
    </row>
    <row r="99" spans="1:12" ht="12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</row>
    <row r="100" spans="1:12" ht="12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6"/>
    </row>
    <row r="101" spans="1:12" ht="15">
      <c r="A101" s="153">
        <f>A39</f>
        <v>0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5"/>
    </row>
    <row r="102" spans="1:12" ht="12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6"/>
    </row>
    <row r="103" spans="1:12" ht="12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6"/>
    </row>
    <row r="104" spans="1:12" ht="12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</row>
    <row r="105" spans="1:12" ht="12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6"/>
    </row>
    <row r="106" spans="1:12" ht="12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6"/>
    </row>
    <row r="107" spans="1:12" ht="12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</row>
    <row r="108" spans="1:12" ht="12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6"/>
    </row>
    <row r="109" spans="1:12" ht="12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6"/>
    </row>
    <row r="110" spans="1:12" ht="12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6"/>
    </row>
    <row r="111" spans="1:12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6"/>
    </row>
    <row r="112" spans="1:12" ht="12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6"/>
    </row>
    <row r="113" spans="1:12" ht="12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6"/>
    </row>
    <row r="114" spans="1:12" ht="15">
      <c r="A114" s="131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3"/>
    </row>
    <row r="115" spans="1:12" ht="12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6"/>
    </row>
    <row r="116" spans="1:12" ht="12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</row>
    <row r="117" spans="1:12" ht="12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</row>
    <row r="118" spans="1:12" ht="15">
      <c r="A118" s="131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3"/>
    </row>
    <row r="119" spans="1:12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6"/>
    </row>
    <row r="120" spans="1:12" ht="12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6"/>
    </row>
    <row r="121" spans="1:12" ht="12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</row>
    <row r="122" spans="1:12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</row>
    <row r="123" spans="1:12" ht="15">
      <c r="A123" s="135">
        <f>A61</f>
        <v>0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1:12" ht="12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</row>
    <row r="127" spans="1:12" ht="12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6"/>
    </row>
    <row r="128" spans="1:12" ht="18">
      <c r="A128" s="158" t="s">
        <v>15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60"/>
    </row>
    <row r="129" spans="1:12" ht="12.75" customHeight="1">
      <c r="A129" s="1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9"/>
    </row>
    <row r="130" spans="1:12" ht="13.5" customHeight="1">
      <c r="A130" s="1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9"/>
    </row>
    <row r="131" spans="1:12" ht="12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</row>
    <row r="132" spans="1:12" ht="24.75" customHeight="1">
      <c r="A132" s="161" t="s">
        <v>16</v>
      </c>
      <c r="B132" s="161"/>
      <c r="C132" s="161" t="s">
        <v>17</v>
      </c>
      <c r="D132" s="161"/>
      <c r="E132" s="161"/>
      <c r="F132" s="161"/>
      <c r="G132" s="161"/>
      <c r="H132" s="161"/>
      <c r="I132" s="161"/>
      <c r="J132" s="161"/>
      <c r="K132" s="161"/>
      <c r="L132" s="21" t="s">
        <v>4</v>
      </c>
    </row>
    <row r="133" spans="1:12" ht="12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</row>
    <row r="134" spans="1:12" ht="12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</row>
    <row r="135" spans="1:12" ht="12.75">
      <c r="A135" s="109">
        <v>1</v>
      </c>
      <c r="B135" s="110"/>
      <c r="C135" s="5" t="s">
        <v>18</v>
      </c>
      <c r="D135" s="5"/>
      <c r="E135" s="5"/>
      <c r="F135" s="5"/>
      <c r="G135" s="5"/>
      <c r="H135" s="5"/>
      <c r="I135" s="5"/>
      <c r="J135" s="5"/>
      <c r="K135" s="5"/>
      <c r="L135" s="49">
        <v>4</v>
      </c>
    </row>
    <row r="136" spans="1:12" ht="12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9"/>
    </row>
    <row r="137" spans="1:12" ht="12.75">
      <c r="A137" s="109">
        <v>2</v>
      </c>
      <c r="B137" s="110"/>
      <c r="C137" s="5" t="s">
        <v>19</v>
      </c>
      <c r="D137" s="5"/>
      <c r="E137" s="5"/>
      <c r="F137" s="5"/>
      <c r="G137" s="5"/>
      <c r="H137" s="5"/>
      <c r="I137" s="5"/>
      <c r="J137" s="5"/>
      <c r="K137" s="5"/>
      <c r="L137" s="49"/>
    </row>
    <row r="138" spans="1:12" ht="12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9"/>
    </row>
    <row r="139" spans="1:12" ht="12.75">
      <c r="A139" s="4"/>
      <c r="B139" s="5"/>
      <c r="C139" s="5" t="s">
        <v>20</v>
      </c>
      <c r="D139" s="5"/>
      <c r="E139" s="5"/>
      <c r="F139" s="5"/>
      <c r="G139" s="5"/>
      <c r="H139" s="5"/>
      <c r="I139" s="5"/>
      <c r="J139" s="5"/>
      <c r="K139" s="5"/>
      <c r="L139" s="49">
        <v>5</v>
      </c>
    </row>
    <row r="140" spans="1:12" ht="12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9"/>
    </row>
    <row r="141" spans="1:12" ht="12.75">
      <c r="A141" s="4"/>
      <c r="B141" s="5"/>
      <c r="C141" s="5" t="s">
        <v>21</v>
      </c>
      <c r="D141" s="5"/>
      <c r="E141" s="5"/>
      <c r="F141" s="5"/>
      <c r="G141" s="5"/>
      <c r="H141" s="5"/>
      <c r="I141" s="5"/>
      <c r="J141" s="5"/>
      <c r="K141" s="5"/>
      <c r="L141" s="49"/>
    </row>
    <row r="142" spans="1:12" ht="12.75">
      <c r="A142" s="4"/>
      <c r="B142" s="5"/>
      <c r="C142" s="20" t="s">
        <v>22</v>
      </c>
      <c r="D142" s="5"/>
      <c r="E142" s="5"/>
      <c r="F142" s="5"/>
      <c r="G142" s="5"/>
      <c r="H142" s="5"/>
      <c r="I142" s="5"/>
      <c r="J142" s="5"/>
      <c r="K142" s="5"/>
      <c r="L142" s="49">
        <v>6</v>
      </c>
    </row>
    <row r="143" spans="1:12" ht="12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9"/>
    </row>
    <row r="144" spans="1:12" ht="12.75">
      <c r="A144" s="109">
        <v>3</v>
      </c>
      <c r="B144" s="110"/>
      <c r="C144" s="20" t="s">
        <v>23</v>
      </c>
      <c r="D144" s="5"/>
      <c r="E144" s="5"/>
      <c r="F144" s="5"/>
      <c r="G144" s="5"/>
      <c r="H144" s="5"/>
      <c r="I144" s="5"/>
      <c r="J144" s="5"/>
      <c r="K144" s="5"/>
      <c r="L144" s="49">
        <v>7</v>
      </c>
    </row>
    <row r="145" spans="1:12" ht="12.7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9"/>
    </row>
    <row r="146" spans="1:12" ht="12.75">
      <c r="A146" s="109">
        <v>4</v>
      </c>
      <c r="B146" s="110"/>
      <c r="C146" s="20" t="s">
        <v>24</v>
      </c>
      <c r="D146" s="5"/>
      <c r="E146" s="5"/>
      <c r="F146" s="5"/>
      <c r="G146" s="5"/>
      <c r="H146" s="5"/>
      <c r="I146" s="5"/>
      <c r="J146" s="5"/>
      <c r="K146" s="5"/>
      <c r="L146" s="49">
        <v>8</v>
      </c>
    </row>
    <row r="147" spans="1:12" ht="12.7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9"/>
    </row>
    <row r="148" spans="1:12" ht="12.75">
      <c r="A148" s="109">
        <v>5</v>
      </c>
      <c r="B148" s="110"/>
      <c r="C148" s="20" t="s">
        <v>122</v>
      </c>
      <c r="D148" s="5"/>
      <c r="E148" s="5"/>
      <c r="F148" s="5"/>
      <c r="G148" s="5"/>
      <c r="H148" s="5"/>
      <c r="I148" s="5"/>
      <c r="J148" s="5"/>
      <c r="K148" s="5"/>
      <c r="L148" s="49">
        <v>9</v>
      </c>
    </row>
    <row r="149" spans="1:12" ht="12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</row>
    <row r="150" spans="1:12" ht="12.75">
      <c r="A150" s="109">
        <v>6</v>
      </c>
      <c r="B150" s="110"/>
      <c r="C150" s="5" t="s">
        <v>25</v>
      </c>
      <c r="D150" s="5"/>
      <c r="E150" s="5"/>
      <c r="F150" s="5"/>
      <c r="G150" s="5"/>
      <c r="H150" s="5"/>
      <c r="I150" s="5"/>
      <c r="J150" s="5"/>
      <c r="K150" s="5"/>
      <c r="L150" s="51">
        <v>10</v>
      </c>
    </row>
    <row r="151" spans="1:12" ht="12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</row>
    <row r="152" spans="1:12" ht="12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</row>
    <row r="153" spans="1:12" ht="12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</row>
    <row r="154" spans="1:12" ht="12.7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</row>
    <row r="155" spans="1:12" ht="12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</row>
    <row r="156" spans="1:12" ht="12.7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</row>
    <row r="157" spans="1:12" ht="12.7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</row>
    <row r="158" spans="1:12" ht="12.7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</row>
    <row r="159" spans="1:12" ht="12.7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</row>
    <row r="160" spans="1:12" ht="12.7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</row>
    <row r="161" spans="1:12" ht="12.7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</row>
    <row r="162" spans="1:12" ht="12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</row>
    <row r="163" spans="1:12" ht="12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</row>
    <row r="164" spans="1:12" ht="12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</row>
    <row r="165" spans="1:12" ht="12.7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</row>
    <row r="166" spans="1:12" ht="12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</row>
    <row r="167" spans="1:12" ht="12.7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</row>
    <row r="168" spans="1:12" ht="12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</row>
    <row r="169" spans="1:12" ht="12.7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</row>
    <row r="170" spans="1:12" ht="12.7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</row>
    <row r="171" spans="1:12" ht="12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</row>
    <row r="172" spans="1:12" ht="12.7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</row>
    <row r="173" spans="1:12" ht="12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</row>
    <row r="174" spans="1:12" ht="12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</row>
    <row r="175" spans="1:12" ht="12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</row>
    <row r="176" spans="1:12" ht="12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</row>
    <row r="177" spans="1:12" ht="12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</row>
    <row r="178" spans="1:12" ht="12.75">
      <c r="A178" s="14"/>
      <c r="B178" s="15"/>
      <c r="C178" s="15"/>
      <c r="D178" s="15"/>
      <c r="E178" s="15"/>
      <c r="F178" s="15"/>
      <c r="G178" s="134">
        <f>A39</f>
        <v>0</v>
      </c>
      <c r="H178" s="134"/>
      <c r="I178" s="134"/>
      <c r="J178" s="134"/>
      <c r="K178" s="134"/>
      <c r="L178" s="134"/>
    </row>
    <row r="179" spans="1:12" ht="12.75">
      <c r="A179" s="14"/>
      <c r="B179" s="15"/>
      <c r="C179" s="15"/>
      <c r="D179" s="15"/>
      <c r="E179" s="15"/>
      <c r="F179" s="15"/>
      <c r="G179" s="134"/>
      <c r="H179" s="134"/>
      <c r="I179" s="134"/>
      <c r="J179" s="134"/>
      <c r="K179" s="134"/>
      <c r="L179" s="134"/>
    </row>
    <row r="180" spans="1:12" ht="12.75">
      <c r="A180" s="14"/>
      <c r="B180" s="15"/>
      <c r="C180" s="15"/>
      <c r="D180" s="15"/>
      <c r="E180" s="15"/>
      <c r="F180" s="15"/>
      <c r="G180" s="205">
        <f>E26</f>
        <v>0</v>
      </c>
      <c r="H180" s="206"/>
      <c r="I180" s="206"/>
      <c r="J180" s="206"/>
      <c r="K180" s="206"/>
      <c r="L180" s="207"/>
    </row>
    <row r="181" spans="1:12" ht="12.75">
      <c r="A181" s="14"/>
      <c r="B181" s="15"/>
      <c r="C181" s="15"/>
      <c r="D181" s="15"/>
      <c r="E181" s="15"/>
      <c r="F181" s="15"/>
      <c r="G181" s="150"/>
      <c r="H181" s="151"/>
      <c r="I181" s="151"/>
      <c r="J181" s="151"/>
      <c r="K181" s="151"/>
      <c r="L181" s="152"/>
    </row>
    <row r="182" spans="1:12" ht="12.75">
      <c r="A182" s="15" t="s">
        <v>2</v>
      </c>
      <c r="B182" s="15" t="s">
        <v>3</v>
      </c>
      <c r="C182" s="15" t="s">
        <v>4</v>
      </c>
      <c r="D182" s="10" t="s">
        <v>5</v>
      </c>
      <c r="E182" s="15" t="s">
        <v>6</v>
      </c>
      <c r="F182" s="15" t="s">
        <v>7</v>
      </c>
      <c r="G182" s="208"/>
      <c r="H182" s="209"/>
      <c r="I182" s="209"/>
      <c r="J182" s="209"/>
      <c r="K182" s="209"/>
      <c r="L182" s="210"/>
    </row>
    <row r="183" spans="1:12" ht="12.75">
      <c r="A183" s="164"/>
      <c r="B183" s="165"/>
      <c r="C183" s="164"/>
      <c r="D183" s="165"/>
      <c r="E183" s="15"/>
      <c r="F183" s="15"/>
      <c r="G183" s="166" t="s">
        <v>8</v>
      </c>
      <c r="H183" s="166"/>
      <c r="I183" s="166"/>
      <c r="J183" s="16" t="s">
        <v>9</v>
      </c>
      <c r="K183" s="16" t="s">
        <v>4</v>
      </c>
      <c r="L183" s="16" t="s">
        <v>10</v>
      </c>
    </row>
    <row r="184" spans="1:12" ht="12.75">
      <c r="A184" s="167" t="s">
        <v>11</v>
      </c>
      <c r="B184" s="168"/>
      <c r="C184" s="167"/>
      <c r="D184" s="168"/>
      <c r="E184" s="15"/>
      <c r="F184" s="15"/>
      <c r="G184" s="166"/>
      <c r="H184" s="166"/>
      <c r="I184" s="166"/>
      <c r="J184" s="162" t="s">
        <v>12</v>
      </c>
      <c r="K184" s="162">
        <v>1</v>
      </c>
      <c r="L184" s="162">
        <v>10</v>
      </c>
    </row>
    <row r="185" spans="1:12" ht="12.75">
      <c r="A185" s="164"/>
      <c r="B185" s="165"/>
      <c r="C185" s="164"/>
      <c r="D185" s="165"/>
      <c r="E185" s="15"/>
      <c r="F185" s="15"/>
      <c r="G185" s="166"/>
      <c r="H185" s="166"/>
      <c r="I185" s="166"/>
      <c r="J185" s="163"/>
      <c r="K185" s="163"/>
      <c r="L185" s="163"/>
    </row>
    <row r="186" spans="1:12" ht="12.75">
      <c r="A186" s="167" t="s">
        <v>13</v>
      </c>
      <c r="B186" s="168"/>
      <c r="C186" s="167"/>
      <c r="D186" s="168"/>
      <c r="E186" s="15"/>
      <c r="F186" s="15"/>
      <c r="G186" s="211" t="s">
        <v>160</v>
      </c>
      <c r="H186" s="212"/>
      <c r="I186" s="213"/>
      <c r="J186" s="166"/>
      <c r="K186" s="166"/>
      <c r="L186" s="166"/>
    </row>
    <row r="187" spans="1:12" ht="12.75">
      <c r="A187" s="164"/>
      <c r="B187" s="165"/>
      <c r="C187" s="164"/>
      <c r="D187" s="165"/>
      <c r="E187" s="15"/>
      <c r="F187" s="15"/>
      <c r="G187" s="214"/>
      <c r="H187" s="215"/>
      <c r="I187" s="216"/>
      <c r="J187" s="166"/>
      <c r="K187" s="166"/>
      <c r="L187" s="166"/>
    </row>
    <row r="188" spans="1:12" ht="12.75">
      <c r="A188" s="167" t="s">
        <v>14</v>
      </c>
      <c r="B188" s="168"/>
      <c r="C188" s="167"/>
      <c r="D188" s="168"/>
      <c r="E188" s="15"/>
      <c r="F188" s="15"/>
      <c r="G188" s="217"/>
      <c r="H188" s="218"/>
      <c r="I188" s="219"/>
      <c r="J188" s="166"/>
      <c r="K188" s="166"/>
      <c r="L188" s="166"/>
    </row>
    <row r="189" spans="1:12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</row>
    <row r="190" spans="1:12" ht="12.75">
      <c r="A190" s="4"/>
      <c r="B190" s="5"/>
      <c r="C190" s="5"/>
      <c r="D190" s="5"/>
      <c r="E190" s="5"/>
      <c r="F190" s="5"/>
      <c r="G190" s="5"/>
      <c r="H190" s="5"/>
      <c r="I190" s="35"/>
      <c r="J190" s="5"/>
      <c r="K190" s="5"/>
      <c r="L190" s="6"/>
    </row>
    <row r="191" spans="1:12" ht="12.75">
      <c r="A191" s="4"/>
      <c r="B191" s="5"/>
      <c r="C191" s="5"/>
      <c r="D191" s="5"/>
      <c r="E191" s="5"/>
      <c r="F191" s="5"/>
      <c r="G191" s="5"/>
      <c r="H191" s="5"/>
      <c r="I191" s="32"/>
      <c r="J191" s="5"/>
      <c r="K191" s="5"/>
      <c r="L191" s="6"/>
    </row>
    <row r="192" spans="1:12" ht="12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</row>
    <row r="193" spans="1:12" ht="18.75">
      <c r="A193" s="201" t="s">
        <v>26</v>
      </c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60"/>
    </row>
    <row r="194" spans="1:12" ht="12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</row>
    <row r="195" spans="1:12" ht="12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</row>
    <row r="196" spans="1:12" ht="12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</row>
    <row r="197" spans="1:12" ht="15.75">
      <c r="A197" s="202" t="s">
        <v>27</v>
      </c>
      <c r="B197" s="202"/>
      <c r="C197" s="202" t="s">
        <v>28</v>
      </c>
      <c r="D197" s="202"/>
      <c r="E197" s="202"/>
      <c r="F197" s="202"/>
      <c r="G197" s="202"/>
      <c r="H197" s="202" t="s">
        <v>29</v>
      </c>
      <c r="I197" s="202"/>
      <c r="J197" s="202"/>
      <c r="K197" s="202" t="s">
        <v>6</v>
      </c>
      <c r="L197" s="202"/>
    </row>
    <row r="198" spans="1:12" ht="12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</row>
    <row r="199" spans="1:12" ht="15.75">
      <c r="A199" s="171" t="s">
        <v>30</v>
      </c>
      <c r="B199" s="172"/>
      <c r="C199" s="172"/>
      <c r="D199" s="172"/>
      <c r="E199" s="172"/>
      <c r="F199" s="172"/>
      <c r="G199" s="172"/>
      <c r="H199" s="203"/>
      <c r="I199" s="203"/>
      <c r="J199" s="203"/>
      <c r="K199" s="203"/>
      <c r="L199" s="204"/>
    </row>
    <row r="200" spans="1:12" ht="15.7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5"/>
      <c r="L200" s="6"/>
    </row>
    <row r="201" spans="1:12" ht="15.75">
      <c r="A201" s="171" t="s">
        <v>31</v>
      </c>
      <c r="B201" s="172"/>
      <c r="C201" s="172"/>
      <c r="D201" s="172"/>
      <c r="E201" s="172"/>
      <c r="F201" s="172"/>
      <c r="G201" s="172"/>
      <c r="H201" s="203"/>
      <c r="I201" s="203"/>
      <c r="J201" s="203"/>
      <c r="K201" s="203"/>
      <c r="L201" s="204"/>
    </row>
    <row r="202" spans="1:12" ht="12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</row>
    <row r="203" spans="1:12" ht="12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</row>
    <row r="204" spans="1:12" ht="12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</row>
    <row r="205" spans="1:12" ht="12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</row>
    <row r="206" spans="1:12" ht="12.7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</row>
    <row r="207" spans="1:12" ht="12.7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</row>
    <row r="208" spans="1:12" ht="12.7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</row>
    <row r="209" spans="1:12" ht="12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</row>
    <row r="210" spans="1:12" ht="12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</row>
    <row r="211" spans="1:12" ht="12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</row>
    <row r="212" spans="1:12" ht="12.7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</row>
    <row r="213" spans="1:12" ht="12.7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</row>
    <row r="214" spans="1:12" ht="12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</row>
    <row r="215" spans="1:12" ht="12.7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</row>
    <row r="216" spans="1:12" ht="12.7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</row>
    <row r="217" spans="1:12" ht="12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</row>
    <row r="218" spans="1:12" ht="12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</row>
    <row r="219" spans="1:12" ht="12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</row>
    <row r="220" spans="1:12" ht="12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</row>
    <row r="221" spans="1:12" ht="12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</row>
    <row r="222" spans="1:12" ht="12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</row>
    <row r="223" spans="1:12" ht="12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</row>
    <row r="224" spans="1:12" ht="12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</row>
    <row r="225" spans="1:12" ht="12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</row>
    <row r="226" spans="1:12" ht="12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</row>
    <row r="227" spans="1:12" ht="12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</row>
    <row r="228" spans="1:12" ht="12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</row>
    <row r="229" spans="1:12" ht="12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</row>
    <row r="230" spans="1:12" ht="12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</row>
    <row r="231" spans="1:12" ht="12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</row>
    <row r="232" spans="1:12" ht="12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</row>
    <row r="233" spans="1:12" ht="12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</row>
    <row r="234" spans="1:12" ht="12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</row>
    <row r="235" spans="1:12" ht="12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</row>
    <row r="236" spans="1:12" ht="12.7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</row>
    <row r="237" spans="1:12" ht="12.7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</row>
    <row r="238" spans="1:12" ht="12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</row>
    <row r="239" spans="1:12" ht="12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</row>
    <row r="240" spans="1:12" ht="12.7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2.7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</row>
    <row r="242" spans="1:12" ht="12.7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</row>
    <row r="243" spans="1:12" ht="12.7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</row>
    <row r="244" spans="1:12" ht="12.7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2.7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2.7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</row>
    <row r="247" spans="1:12" ht="12.7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</row>
    <row r="248" spans="1:12" ht="12.7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</row>
    <row r="249" spans="1:12" ht="12.7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</row>
    <row r="250" spans="1:12" ht="12.75">
      <c r="A250" s="14"/>
      <c r="B250" s="14"/>
      <c r="C250" s="14"/>
      <c r="D250" s="14"/>
      <c r="E250" s="14"/>
      <c r="F250" s="14"/>
      <c r="G250" s="134"/>
      <c r="H250" s="134"/>
      <c r="I250" s="134"/>
      <c r="J250" s="134"/>
      <c r="K250" s="134"/>
      <c r="L250" s="30" t="s">
        <v>4</v>
      </c>
    </row>
    <row r="251" spans="1:12" ht="12.75">
      <c r="A251" s="14"/>
      <c r="B251" s="14"/>
      <c r="C251" s="14"/>
      <c r="D251" s="14"/>
      <c r="E251" s="14"/>
      <c r="F251" s="14"/>
      <c r="G251" s="134"/>
      <c r="H251" s="134"/>
      <c r="I251" s="134"/>
      <c r="J251" s="134"/>
      <c r="K251" s="134"/>
      <c r="L251" s="141">
        <v>2</v>
      </c>
    </row>
    <row r="252" spans="1:12" ht="12.75">
      <c r="A252" s="15" t="s">
        <v>2</v>
      </c>
      <c r="B252" s="15" t="s">
        <v>3</v>
      </c>
      <c r="C252" s="15" t="s">
        <v>4</v>
      </c>
      <c r="D252" s="15" t="s">
        <v>5</v>
      </c>
      <c r="E252" s="15" t="s">
        <v>6</v>
      </c>
      <c r="F252" s="15" t="s">
        <v>7</v>
      </c>
      <c r="G252" s="134"/>
      <c r="H252" s="134"/>
      <c r="I252" s="134"/>
      <c r="J252" s="134"/>
      <c r="K252" s="134"/>
      <c r="L252" s="142"/>
    </row>
    <row r="253" spans="1:1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</row>
    <row r="254" spans="1:12" ht="22.5" customHeight="1">
      <c r="A254" s="171" t="s">
        <v>32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97"/>
    </row>
    <row r="255" spans="1:12" ht="12.75">
      <c r="A255" s="198" t="s">
        <v>33</v>
      </c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200"/>
    </row>
    <row r="256" spans="1:12" ht="29.25" customHeight="1">
      <c r="A256" s="198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200"/>
    </row>
    <row r="257" spans="1:12" ht="12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</row>
    <row r="258" spans="1:12" ht="15">
      <c r="A258" s="185" t="s">
        <v>34</v>
      </c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7"/>
    </row>
    <row r="259" spans="1:12" ht="18.75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</row>
    <row r="260" spans="1:12" ht="18.75" customHeight="1">
      <c r="A260" s="161" t="s">
        <v>35</v>
      </c>
      <c r="B260" s="161"/>
      <c r="C260" s="161"/>
      <c r="D260" s="161"/>
      <c r="E260" s="161"/>
      <c r="F260" s="161"/>
      <c r="G260" s="161"/>
      <c r="H260" s="161" t="s">
        <v>36</v>
      </c>
      <c r="I260" s="161"/>
      <c r="J260" s="161"/>
      <c r="K260" s="161"/>
      <c r="L260" s="161"/>
    </row>
    <row r="261" spans="1:12" ht="33.75" customHeight="1">
      <c r="A261" s="173" t="s">
        <v>37</v>
      </c>
      <c r="B261" s="174"/>
      <c r="C261" s="174"/>
      <c r="D261" s="174"/>
      <c r="E261" s="174"/>
      <c r="F261" s="174"/>
      <c r="G261" s="175"/>
      <c r="H261" s="112"/>
      <c r="I261" s="112"/>
      <c r="J261" s="112"/>
      <c r="K261" s="112"/>
      <c r="L261" s="112"/>
    </row>
    <row r="262" spans="1:12" ht="12.75">
      <c r="A262" s="176" t="s">
        <v>38</v>
      </c>
      <c r="B262" s="177"/>
      <c r="C262" s="177"/>
      <c r="D262" s="177"/>
      <c r="E262" s="177"/>
      <c r="F262" s="177"/>
      <c r="G262" s="178"/>
      <c r="H262" s="188"/>
      <c r="I262" s="189"/>
      <c r="J262" s="189"/>
      <c r="K262" s="189"/>
      <c r="L262" s="190"/>
    </row>
    <row r="263" spans="1:12" ht="12.75">
      <c r="A263" s="179"/>
      <c r="B263" s="180"/>
      <c r="C263" s="180"/>
      <c r="D263" s="180"/>
      <c r="E263" s="180"/>
      <c r="F263" s="180"/>
      <c r="G263" s="181"/>
      <c r="H263" s="191"/>
      <c r="I263" s="192"/>
      <c r="J263" s="192"/>
      <c r="K263" s="192"/>
      <c r="L263" s="193"/>
    </row>
    <row r="264" spans="1:12" ht="40.5" customHeight="1">
      <c r="A264" s="182"/>
      <c r="B264" s="183"/>
      <c r="C264" s="183"/>
      <c r="D264" s="183"/>
      <c r="E264" s="183"/>
      <c r="F264" s="183"/>
      <c r="G264" s="184"/>
      <c r="H264" s="194"/>
      <c r="I264" s="195"/>
      <c r="J264" s="195"/>
      <c r="K264" s="195"/>
      <c r="L264" s="196"/>
    </row>
    <row r="265" spans="1:12" ht="12.75">
      <c r="A265" s="169" t="s">
        <v>50</v>
      </c>
      <c r="B265" s="170"/>
      <c r="C265" s="170"/>
      <c r="D265" s="170"/>
      <c r="E265" s="170"/>
      <c r="F265" s="170"/>
      <c r="G265" s="170"/>
      <c r="H265" s="112"/>
      <c r="I265" s="112"/>
      <c r="J265" s="112"/>
      <c r="K265" s="112"/>
      <c r="L265" s="112"/>
    </row>
    <row r="266" spans="1:12" ht="12.75">
      <c r="A266" s="170"/>
      <c r="B266" s="170"/>
      <c r="C266" s="170"/>
      <c r="D266" s="170"/>
      <c r="E266" s="170"/>
      <c r="F266" s="170"/>
      <c r="G266" s="170"/>
      <c r="H266" s="112"/>
      <c r="I266" s="112"/>
      <c r="J266" s="112"/>
      <c r="K266" s="112"/>
      <c r="L266" s="112"/>
    </row>
    <row r="267" spans="1:12" ht="12.75">
      <c r="A267" s="170"/>
      <c r="B267" s="170"/>
      <c r="C267" s="170"/>
      <c r="D267" s="170"/>
      <c r="E267" s="170"/>
      <c r="F267" s="170"/>
      <c r="G267" s="170"/>
      <c r="H267" s="112"/>
      <c r="I267" s="112"/>
      <c r="J267" s="112"/>
      <c r="K267" s="112"/>
      <c r="L267" s="112"/>
    </row>
    <row r="268" spans="1:12" ht="12.75">
      <c r="A268" s="170"/>
      <c r="B268" s="170"/>
      <c r="C268" s="170"/>
      <c r="D268" s="170"/>
      <c r="E268" s="170"/>
      <c r="F268" s="170"/>
      <c r="G268" s="170"/>
      <c r="H268" s="112"/>
      <c r="I268" s="112"/>
      <c r="J268" s="112"/>
      <c r="K268" s="112"/>
      <c r="L268" s="112"/>
    </row>
    <row r="269" spans="1:12" ht="12.75">
      <c r="A269" s="170"/>
      <c r="B269" s="170"/>
      <c r="C269" s="170"/>
      <c r="D269" s="170"/>
      <c r="E269" s="170"/>
      <c r="F269" s="170"/>
      <c r="G269" s="170"/>
      <c r="H269" s="112"/>
      <c r="I269" s="112"/>
      <c r="J269" s="112"/>
      <c r="K269" s="112"/>
      <c r="L269" s="112"/>
    </row>
    <row r="270" spans="1:12" ht="12.75">
      <c r="A270" s="170"/>
      <c r="B270" s="170"/>
      <c r="C270" s="170"/>
      <c r="D270" s="170"/>
      <c r="E270" s="170"/>
      <c r="F270" s="170"/>
      <c r="G270" s="170"/>
      <c r="H270" s="112"/>
      <c r="I270" s="112"/>
      <c r="J270" s="112"/>
      <c r="K270" s="112"/>
      <c r="L270" s="112"/>
    </row>
    <row r="271" spans="1:12" ht="22.5" customHeight="1">
      <c r="A271" s="170"/>
      <c r="B271" s="170"/>
      <c r="C271" s="170"/>
      <c r="D271" s="170"/>
      <c r="E271" s="170"/>
      <c r="F271" s="170"/>
      <c r="G271" s="170"/>
      <c r="H271" s="112"/>
      <c r="I271" s="112"/>
      <c r="J271" s="112"/>
      <c r="K271" s="112"/>
      <c r="L271" s="112"/>
    </row>
    <row r="272" spans="1:12" ht="81.75" customHeight="1">
      <c r="A272" s="169" t="s">
        <v>39</v>
      </c>
      <c r="B272" s="169"/>
      <c r="C272" s="169"/>
      <c r="D272" s="169"/>
      <c r="E272" s="169"/>
      <c r="F272" s="169"/>
      <c r="G272" s="169"/>
      <c r="H272" s="138"/>
      <c r="I272" s="139"/>
      <c r="J272" s="139"/>
      <c r="K272" s="139"/>
      <c r="L272" s="140"/>
    </row>
    <row r="273" spans="1:12" ht="109.5" customHeight="1">
      <c r="A273" s="169" t="s">
        <v>40</v>
      </c>
      <c r="B273" s="169"/>
      <c r="C273" s="169"/>
      <c r="D273" s="169"/>
      <c r="E273" s="169"/>
      <c r="F273" s="169"/>
      <c r="G273" s="169"/>
      <c r="H273" s="112"/>
      <c r="I273" s="112"/>
      <c r="J273" s="112"/>
      <c r="K273" s="112"/>
      <c r="L273" s="112"/>
    </row>
    <row r="274" spans="1:12" ht="42.75" customHeight="1">
      <c r="A274" s="169" t="s">
        <v>41</v>
      </c>
      <c r="B274" s="169"/>
      <c r="C274" s="169"/>
      <c r="D274" s="169"/>
      <c r="E274" s="169"/>
      <c r="F274" s="169"/>
      <c r="G274" s="169"/>
      <c r="H274" s="112"/>
      <c r="I274" s="112"/>
      <c r="J274" s="112"/>
      <c r="K274" s="112"/>
      <c r="L274" s="112"/>
    </row>
    <row r="275" spans="1:12" ht="98.25" customHeight="1">
      <c r="A275" s="169" t="s">
        <v>42</v>
      </c>
      <c r="B275" s="169"/>
      <c r="C275" s="169"/>
      <c r="D275" s="169"/>
      <c r="E275" s="169"/>
      <c r="F275" s="169"/>
      <c r="G275" s="169"/>
      <c r="H275" s="138" t="s">
        <v>149</v>
      </c>
      <c r="I275" s="139"/>
      <c r="J275" s="139"/>
      <c r="K275" s="139"/>
      <c r="L275" s="140"/>
    </row>
    <row r="276" spans="1:12" ht="59.25" customHeight="1">
      <c r="A276" s="169" t="s">
        <v>43</v>
      </c>
      <c r="B276" s="169"/>
      <c r="C276" s="169"/>
      <c r="D276" s="169"/>
      <c r="E276" s="169"/>
      <c r="F276" s="169"/>
      <c r="G276" s="169"/>
      <c r="H276" s="90"/>
      <c r="I276" s="91"/>
      <c r="J276" s="91"/>
      <c r="K276" s="91"/>
      <c r="L276" s="92"/>
    </row>
    <row r="277" spans="1:12" ht="63.75" customHeight="1">
      <c r="A277" s="169" t="s">
        <v>161</v>
      </c>
      <c r="B277" s="169"/>
      <c r="C277" s="169"/>
      <c r="D277" s="169"/>
      <c r="E277" s="169"/>
      <c r="F277" s="169"/>
      <c r="G277" s="169"/>
      <c r="H277" s="220"/>
      <c r="I277" s="221"/>
      <c r="J277" s="221"/>
      <c r="K277" s="221"/>
      <c r="L277" s="222"/>
    </row>
    <row r="278" spans="1:12" ht="12.75" customHeight="1">
      <c r="A278" s="14"/>
      <c r="B278" s="14"/>
      <c r="C278" s="14"/>
      <c r="D278" s="14"/>
      <c r="E278" s="14"/>
      <c r="F278" s="14"/>
      <c r="G278" s="134">
        <f>A39</f>
        <v>0</v>
      </c>
      <c r="H278" s="134"/>
      <c r="I278" s="134"/>
      <c r="J278" s="134"/>
      <c r="K278" s="134"/>
      <c r="L278" s="30" t="s">
        <v>4</v>
      </c>
    </row>
    <row r="279" spans="1:12" ht="12.75" customHeight="1">
      <c r="A279" s="14"/>
      <c r="B279" s="14"/>
      <c r="C279" s="14"/>
      <c r="D279" s="14"/>
      <c r="E279" s="14"/>
      <c r="F279" s="14"/>
      <c r="G279" s="134"/>
      <c r="H279" s="134"/>
      <c r="I279" s="134"/>
      <c r="J279" s="134"/>
      <c r="K279" s="134"/>
      <c r="L279" s="141">
        <v>3</v>
      </c>
    </row>
    <row r="280" spans="1:12" ht="12.75" customHeight="1">
      <c r="A280" s="15" t="s">
        <v>2</v>
      </c>
      <c r="B280" s="15" t="s">
        <v>3</v>
      </c>
      <c r="C280" s="15" t="s">
        <v>4</v>
      </c>
      <c r="D280" s="15" t="s">
        <v>5</v>
      </c>
      <c r="E280" s="15" t="s">
        <v>6</v>
      </c>
      <c r="F280" s="15" t="s">
        <v>7</v>
      </c>
      <c r="G280" s="134"/>
      <c r="H280" s="134"/>
      <c r="I280" s="134"/>
      <c r="J280" s="134"/>
      <c r="K280" s="134"/>
      <c r="L280" s="142"/>
    </row>
    <row r="281" spans="1:12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</row>
    <row r="282" spans="1:12" ht="15.75">
      <c r="A282" s="223" t="s">
        <v>44</v>
      </c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5"/>
    </row>
    <row r="283" spans="1:13" ht="15.75">
      <c r="A283" s="156" t="s">
        <v>164</v>
      </c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60"/>
    </row>
    <row r="284" spans="1:12" ht="14.25" customHeight="1">
      <c r="A284" s="127" t="s">
        <v>165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</row>
    <row r="285" spans="1:15" ht="15" customHeight="1">
      <c r="A285" s="122" t="s">
        <v>163</v>
      </c>
      <c r="B285" s="128"/>
      <c r="C285" s="128"/>
      <c r="D285" s="128">
        <f>E26</f>
        <v>0</v>
      </c>
      <c r="E285" s="128"/>
      <c r="F285" s="128"/>
      <c r="G285" s="128"/>
      <c r="H285" s="128"/>
      <c r="I285" s="128"/>
      <c r="J285" s="128"/>
      <c r="K285" s="128"/>
      <c r="L285" s="47"/>
      <c r="O285" s="7"/>
    </row>
    <row r="286" spans="1:12" ht="17.25" customHeight="1">
      <c r="A286" s="127" t="s">
        <v>166</v>
      </c>
      <c r="B286" s="96"/>
      <c r="C286" s="96"/>
      <c r="D286" s="95">
        <f>J692</f>
        <v>0.06141542435050868</v>
      </c>
      <c r="E286" s="95"/>
      <c r="F286" s="96" t="s">
        <v>243</v>
      </c>
      <c r="G286" s="96"/>
      <c r="H286" s="96"/>
      <c r="I286" s="96"/>
      <c r="J286" s="96"/>
      <c r="K286" s="96"/>
      <c r="L286" s="97"/>
    </row>
    <row r="287" spans="1:12" ht="15" customHeight="1">
      <c r="A287" s="122" t="s">
        <v>167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4"/>
    </row>
    <row r="288" spans="1:12" ht="16.5" customHeight="1">
      <c r="A288" s="122" t="s">
        <v>169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6"/>
    </row>
    <row r="289" spans="1:12" ht="15" customHeight="1">
      <c r="A289" s="122" t="str">
        <f>A423</f>
        <v>котел комбинированный с закрытой камерой сгорания и с коаксиальным дымоходом 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9"/>
    </row>
    <row r="290" spans="1:12" ht="15" customHeight="1">
      <c r="A290" s="122">
        <f>A429</f>
        <v>0</v>
      </c>
      <c r="B290" s="128"/>
      <c r="C290" s="128"/>
      <c r="D290" s="128"/>
      <c r="E290" s="128"/>
      <c r="F290" s="128"/>
      <c r="G290" s="128"/>
      <c r="H290" s="128"/>
      <c r="I290" s="96" t="s">
        <v>170</v>
      </c>
      <c r="J290" s="96"/>
      <c r="K290" s="96"/>
      <c r="L290" s="97"/>
    </row>
    <row r="291" spans="1:12" ht="15" customHeight="1">
      <c r="A291" s="127" t="s">
        <v>171</v>
      </c>
      <c r="B291" s="96"/>
      <c r="C291" s="96">
        <f>F419</f>
        <v>0</v>
      </c>
      <c r="D291" s="96"/>
      <c r="E291" s="96" t="s">
        <v>172</v>
      </c>
      <c r="F291" s="96"/>
      <c r="G291" s="62">
        <f>1.163*C291</f>
        <v>0</v>
      </c>
      <c r="H291" s="46" t="s">
        <v>173</v>
      </c>
      <c r="I291" s="46"/>
      <c r="J291" s="46"/>
      <c r="K291" s="46"/>
      <c r="L291" s="47"/>
    </row>
    <row r="292" spans="1:12" ht="12.75" customHeight="1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7"/>
    </row>
    <row r="293" spans="1:12" ht="12.75" customHeight="1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7"/>
    </row>
    <row r="294" spans="1:12" ht="12.75" customHeight="1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7"/>
    </row>
    <row r="295" spans="1:12" ht="12.75" customHeight="1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7"/>
    </row>
    <row r="296" spans="1:13" ht="12.75" customHeight="1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7"/>
      <c r="M296" t="s">
        <v>45</v>
      </c>
    </row>
    <row r="297" spans="1:12" ht="12.75" customHeight="1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7"/>
    </row>
    <row r="298" spans="1:12" ht="12.75" customHeight="1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7"/>
    </row>
    <row r="299" spans="1:12" ht="12.75" customHeight="1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7"/>
    </row>
    <row r="300" spans="1:12" ht="11.25" customHeight="1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7"/>
    </row>
    <row r="301" spans="1:12" ht="12.75" customHeight="1" hidden="1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7"/>
    </row>
    <row r="302" spans="1:12" ht="12.75" customHeight="1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7"/>
    </row>
    <row r="303" spans="1:12" ht="12.75" customHeight="1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7"/>
    </row>
    <row r="304" spans="1:12" ht="12.75" customHeight="1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7"/>
    </row>
    <row r="305" spans="1:12" ht="12.75" customHeight="1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7"/>
    </row>
    <row r="306" spans="1:12" ht="12.75" customHeight="1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7"/>
    </row>
    <row r="307" spans="1:12" ht="12.75" customHeight="1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7"/>
    </row>
    <row r="308" spans="1:12" ht="12.75" customHeight="1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7"/>
    </row>
    <row r="309" spans="1:12" ht="12.75" customHeight="1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7"/>
    </row>
    <row r="310" spans="1:12" ht="12.75" customHeight="1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7"/>
    </row>
    <row r="311" spans="1:12" ht="12.75" customHeight="1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7"/>
    </row>
    <row r="312" spans="1:12" ht="12.75" customHeight="1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7"/>
    </row>
    <row r="313" spans="1:12" ht="12.75" customHeight="1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7"/>
    </row>
    <row r="314" spans="1:12" ht="12.75" customHeight="1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7"/>
    </row>
    <row r="315" spans="1:12" ht="12.75" customHeight="1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7"/>
    </row>
    <row r="316" spans="1:12" ht="12.75" customHeight="1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7"/>
    </row>
    <row r="317" spans="1:12" ht="12.75" customHeight="1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7"/>
    </row>
    <row r="318" spans="1:12" ht="12.75" customHeight="1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7"/>
    </row>
    <row r="319" spans="1:12" ht="12.75" customHeight="1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7"/>
    </row>
    <row r="320" spans="1:12" ht="12.75" customHeight="1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7"/>
    </row>
    <row r="321" spans="1:12" ht="12.75" customHeight="1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7"/>
    </row>
    <row r="322" spans="1:12" ht="12.75" customHeight="1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7"/>
    </row>
    <row r="323" spans="1:12" ht="12.75" customHeight="1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7"/>
    </row>
    <row r="324" spans="1:12" ht="12.75" customHeight="1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7"/>
    </row>
    <row r="325" spans="1:12" ht="12.75" customHeight="1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7"/>
    </row>
    <row r="326" spans="1:12" ht="12.75" customHeight="1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7"/>
    </row>
    <row r="327" spans="1:12" ht="12.75" customHeight="1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7"/>
    </row>
    <row r="328" spans="1:12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4"/>
    </row>
    <row r="329" spans="1:12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4"/>
    </row>
    <row r="330" spans="1:12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4"/>
    </row>
    <row r="331" spans="1:12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4"/>
    </row>
    <row r="332" spans="1:12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4"/>
    </row>
    <row r="333" spans="1:12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4"/>
    </row>
    <row r="334" spans="1:12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4"/>
    </row>
    <row r="335" spans="1:12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4"/>
    </row>
    <row r="336" spans="1:12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4"/>
    </row>
    <row r="337" spans="1:12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4"/>
    </row>
    <row r="338" spans="1:12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4"/>
    </row>
    <row r="339" spans="1:12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4"/>
    </row>
    <row r="340" spans="1:12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4"/>
    </row>
    <row r="341" spans="1:12" ht="12.7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 customHeight="1">
      <c r="A344" s="14"/>
      <c r="B344" s="14"/>
      <c r="C344" s="14"/>
      <c r="D344" s="14"/>
      <c r="E344" s="14"/>
      <c r="F344" s="14"/>
      <c r="G344" s="134">
        <f>A39</f>
        <v>0</v>
      </c>
      <c r="H344" s="134"/>
      <c r="I344" s="134"/>
      <c r="J344" s="134"/>
      <c r="K344" s="134"/>
      <c r="L344" s="30" t="s">
        <v>4</v>
      </c>
    </row>
    <row r="345" spans="1:12" ht="12.75" customHeight="1">
      <c r="A345" s="14"/>
      <c r="B345" s="14"/>
      <c r="C345" s="14"/>
      <c r="D345" s="14"/>
      <c r="E345" s="14"/>
      <c r="F345" s="14"/>
      <c r="G345" s="134"/>
      <c r="H345" s="134"/>
      <c r="I345" s="134"/>
      <c r="J345" s="134"/>
      <c r="K345" s="134"/>
      <c r="L345" s="141">
        <v>4</v>
      </c>
    </row>
    <row r="346" spans="1:12" ht="12.75" customHeight="1">
      <c r="A346" s="15" t="s">
        <v>2</v>
      </c>
      <c r="B346" s="15" t="s">
        <v>3</v>
      </c>
      <c r="C346" s="15" t="s">
        <v>4</v>
      </c>
      <c r="D346" s="15" t="s">
        <v>5</v>
      </c>
      <c r="E346" s="15" t="s">
        <v>6</v>
      </c>
      <c r="F346" s="15" t="s">
        <v>7</v>
      </c>
      <c r="G346" s="134"/>
      <c r="H346" s="134"/>
      <c r="I346" s="134"/>
      <c r="J346" s="134"/>
      <c r="K346" s="134"/>
      <c r="L346" s="142"/>
    </row>
    <row r="347" spans="1:12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</row>
    <row r="348" spans="1:12" ht="15.75">
      <c r="A348" s="171" t="s">
        <v>46</v>
      </c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97"/>
    </row>
    <row r="349" spans="1:12" ht="12.7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5.7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25" t="s">
        <v>47</v>
      </c>
      <c r="L350" s="6"/>
    </row>
    <row r="351" spans="1:12" ht="12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161" t="s">
        <v>59</v>
      </c>
      <c r="B352" s="161"/>
      <c r="C352" s="161"/>
      <c r="D352" s="161"/>
      <c r="E352" s="111" t="s">
        <v>57</v>
      </c>
      <c r="F352" s="111"/>
      <c r="G352" s="111" t="s">
        <v>56</v>
      </c>
      <c r="H352" s="111" t="s">
        <v>53</v>
      </c>
      <c r="I352" s="111"/>
      <c r="J352" s="227" t="s">
        <v>48</v>
      </c>
      <c r="K352" s="227"/>
      <c r="L352" s="227"/>
    </row>
    <row r="353" spans="1:12" ht="12.75">
      <c r="A353" s="161"/>
      <c r="B353" s="161"/>
      <c r="C353" s="161"/>
      <c r="D353" s="161"/>
      <c r="E353" s="111"/>
      <c r="F353" s="111"/>
      <c r="G353" s="111"/>
      <c r="H353" s="111"/>
      <c r="I353" s="111"/>
      <c r="J353" s="227"/>
      <c r="K353" s="227"/>
      <c r="L353" s="227"/>
    </row>
    <row r="354" spans="1:12" ht="12.75">
      <c r="A354" s="161"/>
      <c r="B354" s="161"/>
      <c r="C354" s="161"/>
      <c r="D354" s="161"/>
      <c r="E354" s="111"/>
      <c r="F354" s="111"/>
      <c r="G354" s="111"/>
      <c r="H354" s="111"/>
      <c r="I354" s="111"/>
      <c r="J354" s="227"/>
      <c r="K354" s="227"/>
      <c r="L354" s="227"/>
    </row>
    <row r="355" spans="1:12" ht="51" customHeight="1">
      <c r="A355" s="161"/>
      <c r="B355" s="161"/>
      <c r="C355" s="161"/>
      <c r="D355" s="161"/>
      <c r="E355" s="116" t="s">
        <v>55</v>
      </c>
      <c r="F355" s="111" t="s">
        <v>58</v>
      </c>
      <c r="G355" s="111"/>
      <c r="H355" s="161" t="s">
        <v>55</v>
      </c>
      <c r="I355" s="111" t="s">
        <v>54</v>
      </c>
      <c r="J355" s="111" t="s">
        <v>52</v>
      </c>
      <c r="K355" s="111" t="s">
        <v>51</v>
      </c>
      <c r="L355" s="111" t="s">
        <v>49</v>
      </c>
    </row>
    <row r="356" spans="1:12" ht="12.75">
      <c r="A356" s="161"/>
      <c r="B356" s="161"/>
      <c r="C356" s="161"/>
      <c r="D356" s="161"/>
      <c r="E356" s="117"/>
      <c r="F356" s="111"/>
      <c r="G356" s="111"/>
      <c r="H356" s="161"/>
      <c r="I356" s="111"/>
      <c r="J356" s="111"/>
      <c r="K356" s="111"/>
      <c r="L356" s="111"/>
    </row>
    <row r="357" spans="1:12" ht="12.75">
      <c r="A357" s="161"/>
      <c r="B357" s="161"/>
      <c r="C357" s="161"/>
      <c r="D357" s="161"/>
      <c r="E357" s="117"/>
      <c r="F357" s="111"/>
      <c r="G357" s="111"/>
      <c r="H357" s="161"/>
      <c r="I357" s="111"/>
      <c r="J357" s="111"/>
      <c r="K357" s="111"/>
      <c r="L357" s="111"/>
    </row>
    <row r="358" spans="1:12" ht="12.75">
      <c r="A358" s="161"/>
      <c r="B358" s="161"/>
      <c r="C358" s="161"/>
      <c r="D358" s="161"/>
      <c r="E358" s="118"/>
      <c r="F358" s="111"/>
      <c r="G358" s="111"/>
      <c r="H358" s="161"/>
      <c r="I358" s="111"/>
      <c r="J358" s="111"/>
      <c r="K358" s="111"/>
      <c r="L358" s="111"/>
    </row>
    <row r="359" spans="1:12" ht="12.75">
      <c r="A359" s="161" t="s">
        <v>60</v>
      </c>
      <c r="B359" s="161"/>
      <c r="C359" s="161"/>
      <c r="D359" s="161"/>
      <c r="E359" s="112"/>
      <c r="F359" s="226">
        <f>E567</f>
        <v>0.07473232368</v>
      </c>
      <c r="G359" s="161">
        <v>4968</v>
      </c>
      <c r="H359" s="112"/>
      <c r="I359" s="226">
        <f>J592</f>
        <v>0.18168540921216</v>
      </c>
      <c r="J359" s="226">
        <f>I359</f>
        <v>0.18168540921216</v>
      </c>
      <c r="K359" s="112"/>
      <c r="L359" s="112"/>
    </row>
    <row r="360" spans="1:12" ht="12.75">
      <c r="A360" s="161"/>
      <c r="B360" s="161"/>
      <c r="C360" s="161"/>
      <c r="D360" s="161"/>
      <c r="E360" s="112"/>
      <c r="F360" s="161"/>
      <c r="G360" s="161"/>
      <c r="H360" s="112"/>
      <c r="I360" s="226"/>
      <c r="J360" s="161"/>
      <c r="K360" s="112"/>
      <c r="L360" s="112"/>
    </row>
    <row r="361" spans="1:12" ht="12.75" customHeight="1">
      <c r="A361" s="111" t="s">
        <v>121</v>
      </c>
      <c r="B361" s="111"/>
      <c r="C361" s="111"/>
      <c r="D361" s="111"/>
      <c r="E361" s="112"/>
      <c r="F361" s="226">
        <f>K644</f>
        <v>0.07400859845227857</v>
      </c>
      <c r="G361" s="112"/>
      <c r="H361" s="112"/>
      <c r="I361" s="228">
        <f>G660</f>
        <v>0.2052317641960447</v>
      </c>
      <c r="J361" s="228">
        <f>I361</f>
        <v>0.2052317641960447</v>
      </c>
      <c r="K361" s="112"/>
      <c r="L361" s="112"/>
    </row>
    <row r="362" spans="1:12" ht="12.75">
      <c r="A362" s="111"/>
      <c r="B362" s="111"/>
      <c r="C362" s="111"/>
      <c r="D362" s="111"/>
      <c r="E362" s="112"/>
      <c r="F362" s="226"/>
      <c r="G362" s="112"/>
      <c r="H362" s="112"/>
      <c r="I362" s="161"/>
      <c r="J362" s="161"/>
      <c r="K362" s="112"/>
      <c r="L362" s="112"/>
    </row>
    <row r="363" spans="1:12" ht="12.75">
      <c r="A363" s="111"/>
      <c r="B363" s="111"/>
      <c r="C363" s="111"/>
      <c r="D363" s="111"/>
      <c r="E363" s="112"/>
      <c r="F363" s="226"/>
      <c r="G363" s="112"/>
      <c r="H363" s="112"/>
      <c r="I363" s="161"/>
      <c r="J363" s="161"/>
      <c r="K363" s="112"/>
      <c r="L363" s="112"/>
    </row>
    <row r="364" spans="1:12" ht="12.75">
      <c r="A364" s="161" t="s">
        <v>118</v>
      </c>
      <c r="B364" s="161"/>
      <c r="C364" s="161"/>
      <c r="D364" s="161"/>
      <c r="E364" s="112"/>
      <c r="F364" s="226">
        <f>F359+F361</f>
        <v>0.14874092213227857</v>
      </c>
      <c r="G364" s="112"/>
      <c r="H364" s="112"/>
      <c r="I364" s="226">
        <f>I359+I361</f>
        <v>0.3869171734082047</v>
      </c>
      <c r="J364" s="226">
        <f>J359+J361</f>
        <v>0.3869171734082047</v>
      </c>
      <c r="K364" s="112"/>
      <c r="L364" s="112"/>
    </row>
    <row r="365" spans="1:12" ht="12.75">
      <c r="A365" s="161"/>
      <c r="B365" s="161"/>
      <c r="C365" s="161"/>
      <c r="D365" s="161"/>
      <c r="E365" s="112"/>
      <c r="F365" s="161"/>
      <c r="G365" s="112"/>
      <c r="H365" s="112"/>
      <c r="I365" s="161"/>
      <c r="J365" s="161"/>
      <c r="K365" s="112"/>
      <c r="L365" s="112"/>
    </row>
    <row r="366" spans="1:12" ht="12.7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4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 customHeight="1">
      <c r="A406" s="14"/>
      <c r="B406" s="14"/>
      <c r="C406" s="14"/>
      <c r="D406" s="14"/>
      <c r="E406" s="14"/>
      <c r="F406" s="14"/>
      <c r="G406" s="134">
        <f>A39</f>
        <v>0</v>
      </c>
      <c r="H406" s="134"/>
      <c r="I406" s="134"/>
      <c r="J406" s="134"/>
      <c r="K406" s="134"/>
      <c r="L406" s="30" t="s">
        <v>4</v>
      </c>
    </row>
    <row r="407" spans="1:12" ht="12.75" customHeight="1">
      <c r="A407" s="14"/>
      <c r="B407" s="14"/>
      <c r="C407" s="14"/>
      <c r="D407" s="14"/>
      <c r="E407" s="14"/>
      <c r="F407" s="14"/>
      <c r="G407" s="134"/>
      <c r="H407" s="134"/>
      <c r="I407" s="134"/>
      <c r="J407" s="134"/>
      <c r="K407" s="134"/>
      <c r="L407" s="141">
        <v>5</v>
      </c>
    </row>
    <row r="408" spans="1:12" ht="12.75" customHeight="1">
      <c r="A408" s="15" t="s">
        <v>2</v>
      </c>
      <c r="B408" s="15" t="s">
        <v>3</v>
      </c>
      <c r="C408" s="15" t="s">
        <v>4</v>
      </c>
      <c r="D408" s="15" t="s">
        <v>5</v>
      </c>
      <c r="E408" s="15" t="s">
        <v>6</v>
      </c>
      <c r="F408" s="15" t="s">
        <v>7</v>
      </c>
      <c r="G408" s="134"/>
      <c r="H408" s="134"/>
      <c r="I408" s="134"/>
      <c r="J408" s="134"/>
      <c r="K408" s="134"/>
      <c r="L408" s="142"/>
    </row>
    <row r="409" spans="1:12" ht="15.75">
      <c r="A409" s="1"/>
      <c r="B409" s="56" t="s">
        <v>61</v>
      </c>
      <c r="C409" s="2"/>
      <c r="D409" s="2"/>
      <c r="E409" s="2"/>
      <c r="F409" s="2"/>
      <c r="G409" s="2"/>
      <c r="H409" s="2"/>
      <c r="I409" s="2"/>
      <c r="J409" s="2"/>
      <c r="K409" s="2"/>
      <c r="L409" s="3"/>
    </row>
    <row r="410" spans="1:12" ht="12.7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 t="s">
        <v>62</v>
      </c>
      <c r="L411" s="6"/>
    </row>
    <row r="412" spans="1:12" ht="12.7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161" t="s">
        <v>71</v>
      </c>
      <c r="B413" s="161"/>
      <c r="C413" s="161"/>
      <c r="D413" s="161"/>
      <c r="E413" s="111" t="s">
        <v>70</v>
      </c>
      <c r="F413" s="111" t="s">
        <v>69</v>
      </c>
      <c r="G413" s="112" t="s">
        <v>67</v>
      </c>
      <c r="H413" s="112"/>
      <c r="I413" s="112"/>
      <c r="J413" s="112" t="s">
        <v>63</v>
      </c>
      <c r="K413" s="112"/>
      <c r="L413" s="112"/>
    </row>
    <row r="414" spans="1:12" ht="12.75">
      <c r="A414" s="161"/>
      <c r="B414" s="161"/>
      <c r="C414" s="161"/>
      <c r="D414" s="161"/>
      <c r="E414" s="111"/>
      <c r="F414" s="111"/>
      <c r="G414" s="111" t="s">
        <v>65</v>
      </c>
      <c r="H414" s="111" t="s">
        <v>66</v>
      </c>
      <c r="I414" s="111" t="s">
        <v>68</v>
      </c>
      <c r="J414" s="111" t="s">
        <v>65</v>
      </c>
      <c r="K414" s="111" t="s">
        <v>66</v>
      </c>
      <c r="L414" s="111" t="s">
        <v>64</v>
      </c>
    </row>
    <row r="415" spans="1:12" ht="12.75">
      <c r="A415" s="161"/>
      <c r="B415" s="161"/>
      <c r="C415" s="161"/>
      <c r="D415" s="161"/>
      <c r="E415" s="111"/>
      <c r="F415" s="111"/>
      <c r="G415" s="111"/>
      <c r="H415" s="111"/>
      <c r="I415" s="111"/>
      <c r="J415" s="111"/>
      <c r="K415" s="111"/>
      <c r="L415" s="111"/>
    </row>
    <row r="416" spans="1:12" ht="12.75">
      <c r="A416" s="161"/>
      <c r="B416" s="161"/>
      <c r="C416" s="161"/>
      <c r="D416" s="161"/>
      <c r="E416" s="111"/>
      <c r="F416" s="111"/>
      <c r="G416" s="111"/>
      <c r="H416" s="111"/>
      <c r="I416" s="111"/>
      <c r="J416" s="111"/>
      <c r="K416" s="111"/>
      <c r="L416" s="111"/>
    </row>
    <row r="417" spans="1:12" ht="12.75">
      <c r="A417" s="161"/>
      <c r="B417" s="161"/>
      <c r="C417" s="161"/>
      <c r="D417" s="161"/>
      <c r="E417" s="111"/>
      <c r="F417" s="111"/>
      <c r="G417" s="111"/>
      <c r="H417" s="111"/>
      <c r="I417" s="111"/>
      <c r="J417" s="111"/>
      <c r="K417" s="111"/>
      <c r="L417" s="111"/>
    </row>
    <row r="418" spans="1:12" ht="12.75">
      <c r="A418" s="161"/>
      <c r="B418" s="161"/>
      <c r="C418" s="161"/>
      <c r="D418" s="161"/>
      <c r="E418" s="111"/>
      <c r="F418" s="111"/>
      <c r="G418" s="111"/>
      <c r="H418" s="111"/>
      <c r="I418" s="111"/>
      <c r="J418" s="111"/>
      <c r="K418" s="111"/>
      <c r="L418" s="111"/>
    </row>
    <row r="419" spans="1:12" ht="12.75" customHeight="1">
      <c r="A419" s="106" t="s">
        <v>168</v>
      </c>
      <c r="B419" s="107"/>
      <c r="C419" s="107"/>
      <c r="D419" s="108"/>
      <c r="E419" s="116">
        <v>1</v>
      </c>
      <c r="F419" s="116"/>
      <c r="G419" s="119"/>
      <c r="H419" s="119"/>
      <c r="I419" s="119"/>
      <c r="J419" s="119" t="s">
        <v>120</v>
      </c>
      <c r="K419" s="113">
        <f>G702</f>
        <v>158.73015873015873</v>
      </c>
      <c r="L419" s="77">
        <f>J692</f>
        <v>0.06141542435050868</v>
      </c>
    </row>
    <row r="420" spans="1:12" ht="12.75">
      <c r="A420" s="65"/>
      <c r="B420" s="67"/>
      <c r="C420" s="67"/>
      <c r="D420" s="63"/>
      <c r="E420" s="117"/>
      <c r="F420" s="117"/>
      <c r="G420" s="120"/>
      <c r="H420" s="120"/>
      <c r="I420" s="120"/>
      <c r="J420" s="120"/>
      <c r="K420" s="114"/>
      <c r="L420" s="78"/>
    </row>
    <row r="421" spans="1:12" ht="12.75">
      <c r="A421" s="65"/>
      <c r="B421" s="67"/>
      <c r="C421" s="67"/>
      <c r="D421" s="63"/>
      <c r="E421" s="117"/>
      <c r="F421" s="117"/>
      <c r="G421" s="120"/>
      <c r="H421" s="120"/>
      <c r="I421" s="120"/>
      <c r="J421" s="120"/>
      <c r="K421" s="114"/>
      <c r="L421" s="78"/>
    </row>
    <row r="422" spans="1:12" ht="12.75">
      <c r="A422" s="65"/>
      <c r="B422" s="67"/>
      <c r="C422" s="67"/>
      <c r="D422" s="63"/>
      <c r="E422" s="117"/>
      <c r="F422" s="117"/>
      <c r="G422" s="120"/>
      <c r="H422" s="120"/>
      <c r="I422" s="120"/>
      <c r="J422" s="120"/>
      <c r="K422" s="114"/>
      <c r="L422" s="78"/>
    </row>
    <row r="423" spans="1:12" ht="12.75" customHeight="1">
      <c r="A423" s="65" t="s">
        <v>224</v>
      </c>
      <c r="B423" s="67"/>
      <c r="C423" s="67"/>
      <c r="D423" s="63"/>
      <c r="E423" s="117"/>
      <c r="F423" s="117"/>
      <c r="G423" s="120"/>
      <c r="H423" s="120"/>
      <c r="I423" s="120"/>
      <c r="J423" s="120"/>
      <c r="K423" s="114"/>
      <c r="L423" s="78"/>
    </row>
    <row r="424" spans="1:12" ht="12.75">
      <c r="A424" s="65"/>
      <c r="B424" s="67"/>
      <c r="C424" s="67"/>
      <c r="D424" s="63"/>
      <c r="E424" s="117"/>
      <c r="F424" s="117"/>
      <c r="G424" s="120"/>
      <c r="H424" s="120"/>
      <c r="I424" s="120"/>
      <c r="J424" s="120"/>
      <c r="K424" s="114"/>
      <c r="L424" s="78"/>
    </row>
    <row r="425" spans="1:12" ht="12.75">
      <c r="A425" s="65"/>
      <c r="B425" s="67"/>
      <c r="C425" s="67"/>
      <c r="D425" s="63"/>
      <c r="E425" s="117"/>
      <c r="F425" s="117"/>
      <c r="G425" s="120"/>
      <c r="H425" s="120"/>
      <c r="I425" s="120"/>
      <c r="J425" s="120"/>
      <c r="K425" s="114"/>
      <c r="L425" s="78"/>
    </row>
    <row r="426" spans="1:12" ht="12.75">
      <c r="A426" s="65"/>
      <c r="B426" s="67"/>
      <c r="C426" s="67"/>
      <c r="D426" s="63"/>
      <c r="E426" s="117"/>
      <c r="F426" s="117"/>
      <c r="G426" s="120"/>
      <c r="H426" s="120"/>
      <c r="I426" s="120"/>
      <c r="J426" s="120"/>
      <c r="K426" s="114"/>
      <c r="L426" s="78"/>
    </row>
    <row r="427" spans="1:12" ht="12.75">
      <c r="A427" s="65"/>
      <c r="B427" s="67"/>
      <c r="C427" s="67"/>
      <c r="D427" s="63"/>
      <c r="E427" s="117"/>
      <c r="F427" s="117"/>
      <c r="G427" s="120"/>
      <c r="H427" s="120"/>
      <c r="I427" s="120"/>
      <c r="J427" s="120"/>
      <c r="K427" s="114"/>
      <c r="L427" s="78"/>
    </row>
    <row r="428" spans="1:12" ht="12.75" customHeight="1">
      <c r="A428" s="65"/>
      <c r="B428" s="67"/>
      <c r="C428" s="67"/>
      <c r="D428" s="63"/>
      <c r="E428" s="117"/>
      <c r="F428" s="117"/>
      <c r="G428" s="120"/>
      <c r="H428" s="120"/>
      <c r="I428" s="120"/>
      <c r="J428" s="120"/>
      <c r="K428" s="114"/>
      <c r="L428" s="78"/>
    </row>
    <row r="429" spans="1:12" ht="12.75">
      <c r="A429" s="65"/>
      <c r="B429" s="67"/>
      <c r="C429" s="67"/>
      <c r="D429" s="63"/>
      <c r="E429" s="117"/>
      <c r="F429" s="117"/>
      <c r="G429" s="120"/>
      <c r="H429" s="120"/>
      <c r="I429" s="120"/>
      <c r="J429" s="120"/>
      <c r="K429" s="114"/>
      <c r="L429" s="78"/>
    </row>
    <row r="430" spans="1:12" ht="12.75" customHeight="1">
      <c r="A430" s="65"/>
      <c r="B430" s="67"/>
      <c r="C430" s="67"/>
      <c r="D430" s="63"/>
      <c r="E430" s="117"/>
      <c r="F430" s="117"/>
      <c r="G430" s="120"/>
      <c r="H430" s="120"/>
      <c r="I430" s="120"/>
      <c r="J430" s="120"/>
      <c r="K430" s="114"/>
      <c r="L430" s="78"/>
    </row>
    <row r="431" spans="1:12" ht="12.75" customHeight="1">
      <c r="A431" s="103"/>
      <c r="B431" s="104"/>
      <c r="C431" s="104"/>
      <c r="D431" s="105"/>
      <c r="E431" s="118"/>
      <c r="F431" s="118"/>
      <c r="G431" s="121"/>
      <c r="H431" s="121"/>
      <c r="I431" s="121"/>
      <c r="J431" s="121"/>
      <c r="K431" s="115"/>
      <c r="L431" s="79"/>
    </row>
    <row r="432" spans="1:12" ht="16.5" customHeight="1">
      <c r="A432" s="112" t="s">
        <v>119</v>
      </c>
      <c r="B432" s="112"/>
      <c r="C432" s="112"/>
      <c r="D432" s="112"/>
      <c r="E432" s="14"/>
      <c r="F432" s="21">
        <v>0.024</v>
      </c>
      <c r="G432" s="14"/>
      <c r="H432" s="14"/>
      <c r="I432" s="14"/>
      <c r="J432" s="50"/>
      <c r="K432" s="89">
        <f>K419</f>
        <v>158.73015873015873</v>
      </c>
      <c r="L432" s="84">
        <f>L419</f>
        <v>0.06141542435050868</v>
      </c>
    </row>
    <row r="433" spans="1:12" ht="12.7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4"/>
      <c r="B434" s="5"/>
      <c r="C434" s="5"/>
      <c r="D434" s="5"/>
      <c r="E434" s="5"/>
      <c r="F434" s="5"/>
      <c r="G434" s="5" t="s">
        <v>117</v>
      </c>
      <c r="H434" s="5"/>
      <c r="I434" s="5"/>
      <c r="J434" s="5"/>
      <c r="K434" s="5"/>
      <c r="L434" s="6"/>
    </row>
    <row r="435" spans="1:12" ht="12.7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109"/>
      <c r="B470" s="110"/>
      <c r="C470" s="110"/>
      <c r="D470" s="110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9"/>
    </row>
    <row r="472" spans="1:12" ht="12.75" customHeight="1">
      <c r="A472" s="14"/>
      <c r="B472" s="14"/>
      <c r="C472" s="14"/>
      <c r="D472" s="14"/>
      <c r="E472" s="14"/>
      <c r="F472" s="14"/>
      <c r="G472" s="134">
        <f>A39</f>
        <v>0</v>
      </c>
      <c r="H472" s="134"/>
      <c r="I472" s="134"/>
      <c r="J472" s="134"/>
      <c r="K472" s="134"/>
      <c r="L472" s="30" t="s">
        <v>4</v>
      </c>
    </row>
    <row r="473" spans="1:12" ht="12.75" customHeight="1">
      <c r="A473" s="14"/>
      <c r="B473" s="14"/>
      <c r="C473" s="14"/>
      <c r="D473" s="14"/>
      <c r="E473" s="14"/>
      <c r="F473" s="14"/>
      <c r="G473" s="134"/>
      <c r="H473" s="134"/>
      <c r="I473" s="134"/>
      <c r="J473" s="134"/>
      <c r="K473" s="134"/>
      <c r="L473" s="141">
        <v>6</v>
      </c>
    </row>
    <row r="474" spans="1:12" ht="12.75" customHeight="1">
      <c r="A474" s="15" t="s">
        <v>2</v>
      </c>
      <c r="B474" s="15" t="s">
        <v>3</v>
      </c>
      <c r="C474" s="15" t="s">
        <v>4</v>
      </c>
      <c r="D474" s="15" t="s">
        <v>5</v>
      </c>
      <c r="E474" s="15" t="s">
        <v>6</v>
      </c>
      <c r="F474" s="15" t="s">
        <v>7</v>
      </c>
      <c r="G474" s="134"/>
      <c r="H474" s="134"/>
      <c r="I474" s="134"/>
      <c r="J474" s="134"/>
      <c r="K474" s="134"/>
      <c r="L474" s="142"/>
    </row>
    <row r="475" spans="1:12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</row>
    <row r="476" spans="1:12" ht="12.7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5.75">
      <c r="A478" s="4"/>
      <c r="B478" s="5"/>
      <c r="C478" s="5"/>
      <c r="D478" s="5"/>
      <c r="E478" s="5"/>
      <c r="F478" s="27" t="s">
        <v>72</v>
      </c>
      <c r="G478" s="5"/>
      <c r="H478" s="5"/>
      <c r="I478" s="5"/>
      <c r="J478" s="5"/>
      <c r="K478" s="5"/>
      <c r="L478" s="6"/>
    </row>
    <row r="479" spans="1:12" ht="12.7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 t="s">
        <v>73</v>
      </c>
      <c r="L480" s="6"/>
    </row>
    <row r="481" spans="1:12" ht="12.7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4"/>
      <c r="B482" s="111" t="s">
        <v>16</v>
      </c>
      <c r="C482" s="161" t="s">
        <v>80</v>
      </c>
      <c r="D482" s="161"/>
      <c r="E482" s="161"/>
      <c r="F482" s="161"/>
      <c r="G482" s="111" t="s">
        <v>76</v>
      </c>
      <c r="H482" s="111"/>
      <c r="I482" s="111"/>
      <c r="J482" s="111" t="s">
        <v>75</v>
      </c>
      <c r="K482" s="116" t="s">
        <v>74</v>
      </c>
      <c r="L482" s="6"/>
    </row>
    <row r="483" spans="1:12" ht="12.75">
      <c r="A483" s="4"/>
      <c r="B483" s="111"/>
      <c r="C483" s="161"/>
      <c r="D483" s="161"/>
      <c r="E483" s="161"/>
      <c r="F483" s="161"/>
      <c r="G483" s="111"/>
      <c r="H483" s="111"/>
      <c r="I483" s="111"/>
      <c r="J483" s="111"/>
      <c r="K483" s="117"/>
      <c r="L483" s="6"/>
    </row>
    <row r="484" spans="1:12" ht="12.75">
      <c r="A484" s="4"/>
      <c r="B484" s="111"/>
      <c r="C484" s="161"/>
      <c r="D484" s="161"/>
      <c r="E484" s="161"/>
      <c r="F484" s="161"/>
      <c r="G484" s="111" t="s">
        <v>77</v>
      </c>
      <c r="H484" s="111" t="s">
        <v>78</v>
      </c>
      <c r="I484" s="111" t="s">
        <v>79</v>
      </c>
      <c r="J484" s="111"/>
      <c r="K484" s="117"/>
      <c r="L484" s="6"/>
    </row>
    <row r="485" spans="1:12" ht="12.75">
      <c r="A485" s="4"/>
      <c r="B485" s="111"/>
      <c r="C485" s="161"/>
      <c r="D485" s="161"/>
      <c r="E485" s="161"/>
      <c r="F485" s="161"/>
      <c r="G485" s="111"/>
      <c r="H485" s="111"/>
      <c r="I485" s="111"/>
      <c r="J485" s="111"/>
      <c r="K485" s="117"/>
      <c r="L485" s="6"/>
    </row>
    <row r="486" spans="1:12" ht="12.75">
      <c r="A486" s="4"/>
      <c r="B486" s="111"/>
      <c r="C486" s="161"/>
      <c r="D486" s="161"/>
      <c r="E486" s="161"/>
      <c r="F486" s="161"/>
      <c r="G486" s="111"/>
      <c r="H486" s="111"/>
      <c r="I486" s="111"/>
      <c r="J486" s="111"/>
      <c r="K486" s="117"/>
      <c r="L486" s="6"/>
    </row>
    <row r="487" spans="1:12" ht="12.75">
      <c r="A487" s="4"/>
      <c r="B487" s="111"/>
      <c r="C487" s="161"/>
      <c r="D487" s="161"/>
      <c r="E487" s="161"/>
      <c r="F487" s="161"/>
      <c r="G487" s="111"/>
      <c r="H487" s="111"/>
      <c r="I487" s="111"/>
      <c r="J487" s="111"/>
      <c r="K487" s="118"/>
      <c r="L487" s="6"/>
    </row>
    <row r="488" spans="1:12" ht="25.5" customHeight="1">
      <c r="A488" s="4"/>
      <c r="B488" s="21" t="s">
        <v>30</v>
      </c>
      <c r="C488" s="138" t="s">
        <v>162</v>
      </c>
      <c r="D488" s="139"/>
      <c r="E488" s="139"/>
      <c r="F488" s="140"/>
      <c r="G488" s="72">
        <f>E567</f>
        <v>0.07473232368</v>
      </c>
      <c r="H488" s="21"/>
      <c r="I488" s="72">
        <f>K644</f>
        <v>0.07400859845227857</v>
      </c>
      <c r="J488" s="21"/>
      <c r="K488" s="85">
        <f>G488+I488</f>
        <v>0.14874092213227857</v>
      </c>
      <c r="L488" s="6"/>
    </row>
    <row r="489" spans="1:12" ht="12.75">
      <c r="A489" s="4"/>
      <c r="B489" s="36"/>
      <c r="C489" s="54"/>
      <c r="D489" s="54"/>
      <c r="E489" s="54"/>
      <c r="F489" s="54"/>
      <c r="G489" s="5"/>
      <c r="H489" s="5"/>
      <c r="I489" s="5"/>
      <c r="J489" s="5"/>
      <c r="K489" s="5"/>
      <c r="L489" s="6"/>
    </row>
    <row r="490" spans="1:12" ht="12.7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9"/>
    </row>
    <row r="536" spans="1:12" ht="12.75" customHeight="1">
      <c r="A536" s="14"/>
      <c r="B536" s="14"/>
      <c r="C536" s="14"/>
      <c r="D536" s="14"/>
      <c r="E536" s="14"/>
      <c r="F536" s="14"/>
      <c r="G536" s="134">
        <f>A39</f>
        <v>0</v>
      </c>
      <c r="H536" s="134"/>
      <c r="I536" s="134"/>
      <c r="J536" s="134"/>
      <c r="K536" s="134"/>
      <c r="L536" s="30" t="s">
        <v>4</v>
      </c>
    </row>
    <row r="537" spans="1:12" ht="12.75" customHeight="1">
      <c r="A537" s="14"/>
      <c r="B537" s="14"/>
      <c r="C537" s="14"/>
      <c r="D537" s="14"/>
      <c r="E537" s="14"/>
      <c r="F537" s="14"/>
      <c r="G537" s="134"/>
      <c r="H537" s="134"/>
      <c r="I537" s="134"/>
      <c r="J537" s="134"/>
      <c r="K537" s="134"/>
      <c r="L537" s="141">
        <v>7</v>
      </c>
    </row>
    <row r="538" spans="1:12" ht="12.75" customHeight="1">
      <c r="A538" s="15" t="s">
        <v>2</v>
      </c>
      <c r="B538" s="15" t="s">
        <v>3</v>
      </c>
      <c r="C538" s="15" t="s">
        <v>4</v>
      </c>
      <c r="D538" s="15" t="s">
        <v>5</v>
      </c>
      <c r="E538" s="15" t="s">
        <v>6</v>
      </c>
      <c r="F538" s="15" t="s">
        <v>7</v>
      </c>
      <c r="G538" s="134"/>
      <c r="H538" s="134"/>
      <c r="I538" s="134"/>
      <c r="J538" s="134"/>
      <c r="K538" s="134"/>
      <c r="L538" s="142"/>
    </row>
    <row r="539" spans="1:12" ht="18.75">
      <c r="A539" s="37"/>
      <c r="B539" s="38"/>
      <c r="C539" s="38"/>
      <c r="D539" s="38"/>
      <c r="E539" s="38"/>
      <c r="F539" s="38"/>
      <c r="G539" s="39"/>
      <c r="H539" s="39"/>
      <c r="I539" s="39"/>
      <c r="J539" s="39"/>
      <c r="K539" s="39"/>
      <c r="L539" s="40"/>
    </row>
    <row r="540" spans="1:12" ht="15.75">
      <c r="A540" s="4"/>
      <c r="B540" s="5"/>
      <c r="C540" s="5"/>
      <c r="D540" s="5"/>
      <c r="E540" s="5"/>
      <c r="F540" s="27" t="s">
        <v>81</v>
      </c>
      <c r="G540" s="5"/>
      <c r="H540" s="5"/>
      <c r="I540" s="5"/>
      <c r="J540" s="5"/>
      <c r="K540" s="5"/>
      <c r="L540" s="6"/>
    </row>
    <row r="541" spans="1:12" ht="15.75">
      <c r="A541" s="4"/>
      <c r="B541" s="5"/>
      <c r="C541" s="5"/>
      <c r="D541" s="5"/>
      <c r="E541" s="5"/>
      <c r="F541" s="27" t="s">
        <v>82</v>
      </c>
      <c r="G541" s="5"/>
      <c r="H541" s="5"/>
      <c r="I541" s="5"/>
      <c r="J541" s="5"/>
      <c r="K541" s="5"/>
      <c r="L541" s="6"/>
    </row>
    <row r="542" spans="1:12" ht="15">
      <c r="A542" s="4"/>
      <c r="B542" s="5"/>
      <c r="C542" s="26" t="s">
        <v>83</v>
      </c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5">
      <c r="A543" s="28" t="s">
        <v>84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5">
      <c r="A544" s="28" t="s">
        <v>85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5">
      <c r="A545" s="28" t="s">
        <v>150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5.75">
      <c r="A547" s="4"/>
      <c r="B547" s="5"/>
      <c r="C547" s="5"/>
      <c r="D547" s="5"/>
      <c r="E547" s="27" t="s">
        <v>86</v>
      </c>
      <c r="F547" s="5"/>
      <c r="G547" s="5"/>
      <c r="H547" s="5"/>
      <c r="I547" s="5"/>
      <c r="J547" s="5"/>
      <c r="K547" s="5"/>
      <c r="L547" s="6"/>
    </row>
    <row r="548" spans="1:12" ht="12.75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5">
      <c r="A549" s="4"/>
      <c r="B549" s="5"/>
      <c r="C549" s="5"/>
      <c r="D549" s="26" t="s">
        <v>154</v>
      </c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4"/>
      <c r="B551" s="5" t="s">
        <v>87</v>
      </c>
      <c r="C551" s="5"/>
      <c r="D551" s="5" t="s">
        <v>88</v>
      </c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4"/>
      <c r="B552" s="5"/>
      <c r="C552" s="5"/>
      <c r="D552" s="5"/>
      <c r="E552" s="5" t="s">
        <v>151</v>
      </c>
      <c r="F552" s="5"/>
      <c r="G552" s="5"/>
      <c r="H552" s="5"/>
      <c r="I552" s="5"/>
      <c r="J552" s="5"/>
      <c r="K552" s="74">
        <v>0.35</v>
      </c>
      <c r="L552" s="6"/>
    </row>
    <row r="553" spans="1:12" ht="12.75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4"/>
      <c r="B554" s="5"/>
      <c r="C554" s="5"/>
      <c r="D554" s="5" t="s">
        <v>152</v>
      </c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4"/>
      <c r="B556" s="5"/>
      <c r="C556" s="5"/>
      <c r="D556" s="5" t="s">
        <v>89</v>
      </c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4"/>
      <c r="B557" s="5"/>
      <c r="C557" s="5"/>
      <c r="D557" s="5"/>
      <c r="E557" s="5" t="s">
        <v>153</v>
      </c>
      <c r="F557" s="5"/>
      <c r="G557" s="5"/>
      <c r="H557" s="5"/>
      <c r="I557" s="5"/>
      <c r="J557" s="5"/>
      <c r="K557" s="74">
        <v>20</v>
      </c>
      <c r="L557" s="6"/>
    </row>
    <row r="558" spans="1:12" ht="12.75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4"/>
      <c r="B559" s="5"/>
      <c r="C559" s="5"/>
      <c r="D559" s="5" t="s">
        <v>90</v>
      </c>
      <c r="E559" s="5"/>
      <c r="F559" s="5"/>
      <c r="G559" s="5"/>
      <c r="H559" s="5"/>
      <c r="I559" s="5"/>
      <c r="J559" s="5"/>
      <c r="K559" s="74">
        <v>-27</v>
      </c>
      <c r="L559" s="6"/>
    </row>
    <row r="560" spans="1:12" ht="12.75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4"/>
      <c r="B561" s="5"/>
      <c r="C561" s="5"/>
      <c r="D561" s="5" t="s">
        <v>91</v>
      </c>
      <c r="E561" s="5"/>
      <c r="F561" s="5"/>
      <c r="G561" s="5"/>
      <c r="H561" s="5"/>
      <c r="I561" s="5"/>
      <c r="J561" s="5"/>
      <c r="K561" s="74">
        <v>4124</v>
      </c>
      <c r="L561" s="6"/>
    </row>
    <row r="562" spans="1:12" ht="12.75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4" t="s">
        <v>245</v>
      </c>
      <c r="B563" s="5"/>
      <c r="C563" s="5"/>
      <c r="D563" s="5"/>
      <c r="E563" s="5"/>
      <c r="F563" s="5"/>
      <c r="G563" s="61">
        <f>K552*1.08*(K557-K559)*4124</f>
        <v>73266.98400000001</v>
      </c>
      <c r="H563" s="5" t="s">
        <v>246</v>
      </c>
      <c r="I563" s="5">
        <f>G563/1000000</f>
        <v>0.07326698400000001</v>
      </c>
      <c r="J563" s="5" t="s">
        <v>174</v>
      </c>
      <c r="K563" s="5"/>
      <c r="L563" s="6"/>
    </row>
    <row r="564" spans="1:12" ht="12.75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4" t="s">
        <v>116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109" t="s">
        <v>175</v>
      </c>
      <c r="B567" s="110"/>
      <c r="C567" s="110"/>
      <c r="D567" s="110"/>
      <c r="E567" s="86">
        <f>I563*1.02</f>
        <v>0.07473232368</v>
      </c>
      <c r="F567" s="5" t="s">
        <v>172</v>
      </c>
      <c r="G567" s="83">
        <f>E567*1.163</f>
        <v>0.08691369243984001</v>
      </c>
      <c r="H567" s="5" t="s">
        <v>176</v>
      </c>
      <c r="I567" s="5"/>
      <c r="J567" s="5"/>
      <c r="K567" s="5"/>
      <c r="L567" s="6"/>
    </row>
    <row r="568" spans="1:12" ht="12.75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5.75">
      <c r="A569" s="41" t="s">
        <v>92</v>
      </c>
      <c r="B569" s="5"/>
      <c r="C569" s="5"/>
      <c r="D569" s="5"/>
      <c r="E569" s="5"/>
      <c r="F569" s="5"/>
      <c r="G569" s="5"/>
      <c r="H569" s="27" t="s">
        <v>93</v>
      </c>
      <c r="I569" s="5"/>
      <c r="J569" s="5"/>
      <c r="K569" s="5"/>
      <c r="L569" s="6"/>
    </row>
    <row r="570" spans="1:12" ht="12.75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4"/>
      <c r="B571" s="5"/>
      <c r="C571" s="5"/>
      <c r="D571" s="5"/>
      <c r="E571" s="94" t="s">
        <v>94</v>
      </c>
      <c r="F571" s="7" t="s">
        <v>95</v>
      </c>
      <c r="G571" s="94" t="s">
        <v>97</v>
      </c>
      <c r="H571" s="94"/>
      <c r="I571" s="5"/>
      <c r="J571" s="5"/>
      <c r="K571" s="5"/>
      <c r="L571" s="6"/>
    </row>
    <row r="572" spans="1:12" ht="12.75">
      <c r="A572" s="4"/>
      <c r="B572" s="5"/>
      <c r="C572" s="5"/>
      <c r="D572" s="5"/>
      <c r="E572" s="94"/>
      <c r="F572" s="5" t="s">
        <v>96</v>
      </c>
      <c r="G572" s="94"/>
      <c r="H572" s="94"/>
      <c r="I572" s="5"/>
      <c r="J572" s="5"/>
      <c r="K572" s="5"/>
      <c r="L572" s="6"/>
    </row>
    <row r="573" spans="1:12" ht="12.75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4"/>
      <c r="B574" s="5" t="s">
        <v>87</v>
      </c>
      <c r="C574" s="5" t="s">
        <v>98</v>
      </c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4"/>
      <c r="B576" s="5"/>
      <c r="C576" s="5" t="s">
        <v>99</v>
      </c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4"/>
      <c r="B578" s="5"/>
      <c r="C578" s="5" t="s">
        <v>100</v>
      </c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4"/>
      <c r="B579" s="5"/>
      <c r="C579" s="5"/>
      <c r="D579" s="5"/>
      <c r="E579" s="5"/>
      <c r="F579" s="5"/>
      <c r="G579" s="5"/>
      <c r="H579" s="5"/>
      <c r="I579" s="29"/>
      <c r="J579" s="5"/>
      <c r="K579" s="5"/>
      <c r="L579" s="6"/>
    </row>
    <row r="580" spans="1:12" ht="12.75">
      <c r="A580" s="4"/>
      <c r="B580" s="5"/>
      <c r="C580" s="5" t="s">
        <v>101</v>
      </c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4"/>
      <c r="B582" s="5"/>
      <c r="C582" s="5"/>
      <c r="D582" s="36"/>
      <c r="E582" s="94" t="s">
        <v>94</v>
      </c>
      <c r="F582" s="7" t="s">
        <v>157</v>
      </c>
      <c r="G582" s="94" t="s">
        <v>177</v>
      </c>
      <c r="H582" s="94" t="s">
        <v>178</v>
      </c>
      <c r="I582" s="64">
        <f>(20+3)/(20+27)*E567</f>
        <v>0.03657113712</v>
      </c>
      <c r="J582" s="94" t="s">
        <v>172</v>
      </c>
      <c r="K582" s="69">
        <f>I582*1.163</f>
        <v>0.042532232470560004</v>
      </c>
      <c r="L582" s="70" t="s">
        <v>176</v>
      </c>
    </row>
    <row r="583" spans="1:12" ht="12.75">
      <c r="A583" s="4"/>
      <c r="B583" s="5"/>
      <c r="C583" s="5"/>
      <c r="D583" s="5"/>
      <c r="E583" s="94"/>
      <c r="F583" s="5" t="s">
        <v>158</v>
      </c>
      <c r="G583" s="94"/>
      <c r="H583" s="94"/>
      <c r="I583" s="64"/>
      <c r="J583" s="94"/>
      <c r="K583" s="69"/>
      <c r="L583" s="70"/>
    </row>
    <row r="584" spans="1:12" ht="12.75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5.75">
      <c r="A585" s="4"/>
      <c r="B585" s="5"/>
      <c r="C585" s="5"/>
      <c r="D585" s="5"/>
      <c r="E585" s="27" t="s">
        <v>102</v>
      </c>
      <c r="F585" s="5"/>
      <c r="G585" s="5"/>
      <c r="H585" s="5"/>
      <c r="I585" s="5"/>
      <c r="J585" s="5"/>
      <c r="K585" s="5"/>
      <c r="L585" s="6"/>
    </row>
    <row r="586" spans="1:12" ht="12.75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4"/>
      <c r="B587" s="5"/>
      <c r="C587" s="5"/>
      <c r="D587" s="5"/>
      <c r="E587" s="5" t="s">
        <v>103</v>
      </c>
      <c r="F587" s="5"/>
      <c r="G587" s="5"/>
      <c r="H587" s="5"/>
      <c r="I587" s="5"/>
      <c r="J587" s="5"/>
      <c r="K587" s="5"/>
      <c r="L587" s="6"/>
    </row>
    <row r="588" spans="1:12" ht="12.75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4"/>
      <c r="B589" s="5"/>
      <c r="C589" s="5" t="s">
        <v>104</v>
      </c>
      <c r="D589" s="5" t="s">
        <v>105</v>
      </c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4"/>
      <c r="B590" s="5"/>
      <c r="C590" s="5"/>
      <c r="D590" s="5"/>
      <c r="E590" s="5" t="s">
        <v>106</v>
      </c>
      <c r="F590" s="5"/>
      <c r="G590" s="5"/>
      <c r="H590" s="5"/>
      <c r="I590" s="5"/>
      <c r="J590" s="5"/>
      <c r="K590" s="5"/>
      <c r="L590" s="6"/>
    </row>
    <row r="591" spans="1:12" ht="12.75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4"/>
      <c r="B592" s="5"/>
      <c r="C592" s="5"/>
      <c r="D592" s="5"/>
      <c r="E592" s="5" t="s">
        <v>179</v>
      </c>
      <c r="F592" s="5"/>
      <c r="G592" s="5"/>
      <c r="H592" s="81">
        <f>24*I582*207</f>
        <v>181.68540921216</v>
      </c>
      <c r="I592" s="5" t="s">
        <v>180</v>
      </c>
      <c r="J592" s="86">
        <f>H592/1000</f>
        <v>0.18168540921216</v>
      </c>
      <c r="K592" s="5" t="s">
        <v>181</v>
      </c>
      <c r="L592" s="6"/>
    </row>
    <row r="593" spans="1:12" ht="12.75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5.75">
      <c r="A594" s="4"/>
      <c r="B594" s="5"/>
      <c r="C594" s="5"/>
      <c r="D594" s="5"/>
      <c r="E594" s="27"/>
      <c r="F594" s="5"/>
      <c r="G594" s="5"/>
      <c r="H594" s="5"/>
      <c r="I594" s="5"/>
      <c r="J594" s="5"/>
      <c r="K594" s="5"/>
      <c r="L594" s="6"/>
    </row>
    <row r="595" spans="1:12" ht="12.75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4"/>
      <c r="B596" s="5"/>
      <c r="C596" s="5"/>
      <c r="D596" s="5"/>
      <c r="E596" s="48"/>
      <c r="F596" s="5"/>
      <c r="G596" s="5"/>
      <c r="H596" s="5"/>
      <c r="I596" s="5"/>
      <c r="J596" s="94"/>
      <c r="K596" s="94"/>
      <c r="L596" s="6"/>
    </row>
    <row r="597" spans="1:12" ht="12.75">
      <c r="A597" s="4"/>
      <c r="B597" s="5"/>
      <c r="C597" s="5"/>
      <c r="D597" s="5"/>
      <c r="E597" s="48"/>
      <c r="F597" s="5"/>
      <c r="G597" s="5"/>
      <c r="H597" s="5"/>
      <c r="I597" s="5"/>
      <c r="J597" s="48"/>
      <c r="K597" s="48"/>
      <c r="L597" s="6"/>
    </row>
    <row r="598" spans="1:12" ht="12.75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9"/>
    </row>
    <row r="599" spans="1:12" ht="12.75" customHeight="1">
      <c r="A599" s="14"/>
      <c r="B599" s="14"/>
      <c r="C599" s="14"/>
      <c r="D599" s="14"/>
      <c r="E599" s="14"/>
      <c r="F599" s="14"/>
      <c r="G599" s="134">
        <f>A39</f>
        <v>0</v>
      </c>
      <c r="H599" s="134"/>
      <c r="I599" s="134"/>
      <c r="J599" s="134"/>
      <c r="K599" s="134"/>
      <c r="L599" s="30" t="s">
        <v>4</v>
      </c>
    </row>
    <row r="600" spans="1:12" ht="12.75" customHeight="1">
      <c r="A600" s="14"/>
      <c r="B600" s="14"/>
      <c r="C600" s="14"/>
      <c r="D600" s="14"/>
      <c r="E600" s="14"/>
      <c r="F600" s="14"/>
      <c r="G600" s="134"/>
      <c r="H600" s="134"/>
      <c r="I600" s="134"/>
      <c r="J600" s="134"/>
      <c r="K600" s="134"/>
      <c r="L600" s="141">
        <v>8</v>
      </c>
    </row>
    <row r="601" spans="1:12" ht="12.75" customHeight="1">
      <c r="A601" s="15" t="s">
        <v>2</v>
      </c>
      <c r="B601" s="15" t="s">
        <v>3</v>
      </c>
      <c r="C601" s="15" t="s">
        <v>4</v>
      </c>
      <c r="D601" s="15" t="s">
        <v>5</v>
      </c>
      <c r="E601" s="15" t="s">
        <v>6</v>
      </c>
      <c r="F601" s="15" t="s">
        <v>7</v>
      </c>
      <c r="G601" s="134"/>
      <c r="H601" s="134"/>
      <c r="I601" s="134"/>
      <c r="J601" s="134"/>
      <c r="K601" s="134"/>
      <c r="L601" s="142"/>
    </row>
    <row r="602" spans="1:12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</row>
    <row r="603" spans="1:12" ht="15.75">
      <c r="A603" s="4"/>
      <c r="B603" s="5"/>
      <c r="C603" s="5"/>
      <c r="D603" s="5"/>
      <c r="E603" s="27" t="s">
        <v>123</v>
      </c>
      <c r="F603" s="5"/>
      <c r="G603" s="5"/>
      <c r="H603" s="5"/>
      <c r="I603" s="5"/>
      <c r="J603" s="5"/>
      <c r="K603" s="5"/>
      <c r="L603" s="6"/>
    </row>
    <row r="604" spans="1:12" ht="15.75">
      <c r="A604" s="4"/>
      <c r="B604" s="5"/>
      <c r="C604" s="5"/>
      <c r="D604" s="5"/>
      <c r="E604" s="5"/>
      <c r="F604" s="27" t="s">
        <v>124</v>
      </c>
      <c r="G604" s="5"/>
      <c r="H604" s="5"/>
      <c r="I604" s="5"/>
      <c r="J604" s="5"/>
      <c r="K604" s="5"/>
      <c r="L604" s="6"/>
    </row>
    <row r="605" spans="1:12" ht="12.75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4" t="s">
        <v>125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4" t="s">
        <v>126</v>
      </c>
      <c r="B608" s="5" t="s">
        <v>182</v>
      </c>
      <c r="C608" s="5"/>
      <c r="D608" s="5"/>
      <c r="E608" s="5"/>
      <c r="F608" s="73">
        <v>12</v>
      </c>
      <c r="G608" s="5" t="s">
        <v>183</v>
      </c>
      <c r="H608" s="5"/>
      <c r="I608" s="5"/>
      <c r="J608" s="5"/>
      <c r="K608" s="5"/>
      <c r="L608" s="6"/>
    </row>
    <row r="609" spans="1:12" ht="12.75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4" t="s">
        <v>127</v>
      </c>
      <c r="B610" s="5" t="s">
        <v>244</v>
      </c>
      <c r="C610" s="5"/>
      <c r="D610" s="73">
        <v>14</v>
      </c>
      <c r="E610" s="5" t="s">
        <v>184</v>
      </c>
      <c r="F610" s="5"/>
      <c r="G610" s="5"/>
      <c r="H610" s="5"/>
      <c r="I610" s="5"/>
      <c r="J610" s="5"/>
      <c r="K610" s="5"/>
      <c r="L610" s="6"/>
    </row>
    <row r="611" spans="1:12" ht="12.75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4" t="s">
        <v>155</v>
      </c>
      <c r="B612" s="66" t="s">
        <v>187</v>
      </c>
      <c r="C612" s="66"/>
      <c r="D612" s="66"/>
      <c r="E612" s="66"/>
      <c r="F612" s="66"/>
      <c r="G612" s="66"/>
      <c r="H612" s="66"/>
      <c r="I612" s="73">
        <v>0.09</v>
      </c>
      <c r="J612" s="5" t="s">
        <v>185</v>
      </c>
      <c r="K612" s="5"/>
      <c r="L612" s="6"/>
    </row>
    <row r="613" spans="1:12" ht="12.75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4" t="s">
        <v>156</v>
      </c>
      <c r="B614" s="5" t="s">
        <v>186</v>
      </c>
      <c r="C614" s="5"/>
      <c r="D614" s="5"/>
      <c r="E614" s="5"/>
      <c r="F614" s="5"/>
      <c r="G614" s="5"/>
      <c r="H614" s="5"/>
      <c r="I614" s="73">
        <v>40</v>
      </c>
      <c r="J614" s="5" t="s">
        <v>189</v>
      </c>
      <c r="K614" s="5"/>
      <c r="L614" s="6"/>
    </row>
    <row r="615" spans="1:12" ht="12.75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4" t="s">
        <v>128</v>
      </c>
      <c r="B616" s="5" t="s">
        <v>188</v>
      </c>
      <c r="C616" s="5"/>
      <c r="D616" s="5"/>
      <c r="E616" s="5"/>
      <c r="F616" s="5"/>
      <c r="G616" s="5"/>
      <c r="H616" s="5"/>
      <c r="I616" s="73">
        <v>2</v>
      </c>
      <c r="J616" s="5" t="s">
        <v>190</v>
      </c>
      <c r="K616" s="5"/>
      <c r="L616" s="6"/>
    </row>
    <row r="617" spans="1:12" ht="12.75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4" t="s">
        <v>191</v>
      </c>
      <c r="B618" s="5"/>
      <c r="C618" s="5"/>
      <c r="D618" s="5"/>
      <c r="E618" s="5"/>
      <c r="F618" s="73">
        <v>55</v>
      </c>
      <c r="G618" s="5" t="s">
        <v>192</v>
      </c>
      <c r="H618" s="5"/>
      <c r="I618" s="5" t="s">
        <v>219</v>
      </c>
      <c r="J618" s="5"/>
      <c r="K618" s="73">
        <v>18</v>
      </c>
      <c r="L618" s="6" t="s">
        <v>220</v>
      </c>
    </row>
    <row r="619" spans="1:12" ht="12.75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4" t="s">
        <v>218</v>
      </c>
      <c r="B620" s="5"/>
      <c r="C620" s="5"/>
      <c r="D620" s="5"/>
      <c r="E620" s="5"/>
      <c r="F620" s="73">
        <v>5</v>
      </c>
      <c r="G620" s="5" t="s">
        <v>192</v>
      </c>
      <c r="H620" s="5"/>
      <c r="I620" s="5"/>
      <c r="J620" s="5"/>
      <c r="K620" s="5"/>
      <c r="L620" s="6"/>
    </row>
    <row r="621" spans="1:12" ht="12.75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4" t="s">
        <v>129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4"/>
      <c r="B624" s="5"/>
      <c r="C624" s="94" t="s">
        <v>193</v>
      </c>
      <c r="D624" s="98" t="s">
        <v>130</v>
      </c>
      <c r="E624" s="98"/>
      <c r="F624" s="67" t="s">
        <v>178</v>
      </c>
      <c r="G624" s="98" t="s">
        <v>194</v>
      </c>
      <c r="H624" s="98"/>
      <c r="I624" s="67" t="s">
        <v>178</v>
      </c>
      <c r="J624" s="64">
        <f>(I616*F608)/(I612*D610*3600)</f>
        <v>0.005291005291005291</v>
      </c>
      <c r="K624" s="5"/>
      <c r="L624" s="6"/>
    </row>
    <row r="625" spans="1:12" ht="12.75">
      <c r="A625" s="4"/>
      <c r="B625" s="5"/>
      <c r="C625" s="94"/>
      <c r="D625" s="99" t="s">
        <v>195</v>
      </c>
      <c r="E625" s="99"/>
      <c r="F625" s="67"/>
      <c r="G625" s="99" t="s">
        <v>196</v>
      </c>
      <c r="H625" s="99"/>
      <c r="I625" s="67"/>
      <c r="J625" s="64"/>
      <c r="K625" s="5"/>
      <c r="L625" s="6"/>
    </row>
    <row r="626" spans="1:12" ht="12.75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4" t="s">
        <v>131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4"/>
      <c r="B629" s="5"/>
      <c r="C629" s="5" t="s">
        <v>200</v>
      </c>
      <c r="D629" s="5"/>
      <c r="E629" s="5"/>
      <c r="F629" s="5"/>
      <c r="G629" s="75">
        <f>5*I612*I631</f>
        <v>0.13904999999999998</v>
      </c>
      <c r="H629" s="5" t="s">
        <v>201</v>
      </c>
      <c r="I629" s="5"/>
      <c r="J629" s="5"/>
      <c r="K629" s="5"/>
      <c r="L629" s="6"/>
    </row>
    <row r="630" spans="1:12" ht="12.75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4" t="s">
        <v>197</v>
      </c>
      <c r="B631" s="5"/>
      <c r="C631" s="5"/>
      <c r="D631" s="5"/>
      <c r="E631" s="5"/>
      <c r="F631" s="5"/>
      <c r="G631" s="5"/>
      <c r="H631" s="61" t="s">
        <v>198</v>
      </c>
      <c r="I631" s="73">
        <v>0.309</v>
      </c>
      <c r="J631" s="5" t="s">
        <v>199</v>
      </c>
      <c r="K631" s="73">
        <v>0.0742</v>
      </c>
      <c r="L631" s="6"/>
    </row>
    <row r="632" spans="1:12" ht="12.75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4" t="s">
        <v>133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4"/>
      <c r="B635" s="5"/>
      <c r="C635" s="5" t="s">
        <v>208</v>
      </c>
      <c r="D635" s="5"/>
      <c r="E635" s="5"/>
      <c r="F635" s="5"/>
      <c r="G635" s="81">
        <f>0.05*I614*L638</f>
        <v>1.484</v>
      </c>
      <c r="H635" s="5" t="s">
        <v>209</v>
      </c>
      <c r="I635" s="5"/>
      <c r="J635" s="5"/>
      <c r="K635" s="5"/>
      <c r="L635" s="6"/>
    </row>
    <row r="636" spans="1:12" ht="12.75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4" t="s">
        <v>134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61" t="s">
        <v>206</v>
      </c>
      <c r="L638" s="76">
        <v>0.742</v>
      </c>
    </row>
    <row r="639" spans="1:12" ht="12.75">
      <c r="A639" s="4"/>
      <c r="B639" s="5"/>
      <c r="C639" s="94" t="s">
        <v>202</v>
      </c>
      <c r="D639" s="229" t="s">
        <v>205</v>
      </c>
      <c r="E639" s="230"/>
      <c r="F639" s="94" t="s">
        <v>178</v>
      </c>
      <c r="G639" s="98" t="s">
        <v>203</v>
      </c>
      <c r="H639" s="98"/>
      <c r="I639" s="94" t="s">
        <v>178</v>
      </c>
      <c r="J639" s="69">
        <f>(3600*J624*I612)/I614</f>
        <v>0.04285714285714286</v>
      </c>
      <c r="K639" s="61" t="s">
        <v>207</v>
      </c>
      <c r="L639" s="76">
        <v>0.602</v>
      </c>
    </row>
    <row r="640" spans="1:12" ht="12.75">
      <c r="A640" s="4"/>
      <c r="B640" s="5"/>
      <c r="C640" s="94"/>
      <c r="D640" s="99" t="s">
        <v>204</v>
      </c>
      <c r="E640" s="99"/>
      <c r="F640" s="94"/>
      <c r="G640" s="99">
        <v>40</v>
      </c>
      <c r="H640" s="99"/>
      <c r="I640" s="94"/>
      <c r="J640" s="69"/>
      <c r="K640" s="5"/>
      <c r="L640" s="6"/>
    </row>
    <row r="641" spans="1:12" ht="12.75">
      <c r="A641" s="4"/>
      <c r="B641" s="5"/>
      <c r="C641" s="48"/>
      <c r="D641" s="5"/>
      <c r="E641" s="5"/>
      <c r="F641" s="5"/>
      <c r="G641" s="5"/>
      <c r="H641" s="48"/>
      <c r="I641" s="5"/>
      <c r="J641" s="5"/>
      <c r="K641" s="5"/>
      <c r="L641" s="6"/>
    </row>
    <row r="642" spans="1:12" ht="12.75">
      <c r="A642" s="4" t="s">
        <v>135</v>
      </c>
      <c r="B642" s="5"/>
      <c r="C642" s="48"/>
      <c r="D642" s="5"/>
      <c r="E642" s="5"/>
      <c r="F642" s="5"/>
      <c r="G642" s="5"/>
      <c r="H642" s="48"/>
      <c r="I642" s="5"/>
      <c r="J642" s="5"/>
      <c r="K642" s="5"/>
      <c r="L642" s="6"/>
    </row>
    <row r="643" spans="1:12" ht="12.75">
      <c r="A643" s="4"/>
      <c r="B643" s="5"/>
      <c r="C643" s="48"/>
      <c r="D643" s="5"/>
      <c r="E643" s="5"/>
      <c r="F643" s="5"/>
      <c r="G643" s="5"/>
      <c r="H643" s="48"/>
      <c r="I643" s="5"/>
      <c r="J643" s="5"/>
      <c r="K643" s="5"/>
      <c r="L643" s="6"/>
    </row>
    <row r="644" spans="1:12" ht="12.75">
      <c r="A644" s="231" t="s">
        <v>210</v>
      </c>
      <c r="B644" s="102"/>
      <c r="C644" s="102"/>
      <c r="D644" s="102"/>
      <c r="E644" s="102"/>
      <c r="F644" s="102"/>
      <c r="G644" s="61">
        <f>1.16*G635*(F618-F620)</f>
        <v>86.07199999999999</v>
      </c>
      <c r="H644" s="48" t="s">
        <v>213</v>
      </c>
      <c r="I644" s="61">
        <f>G644*1000/1.163</f>
        <v>74008.59845227857</v>
      </c>
      <c r="J644" s="5" t="s">
        <v>212</v>
      </c>
      <c r="K644" s="5">
        <f>I644/1000000</f>
        <v>0.07400859845227857</v>
      </c>
      <c r="L644" s="6" t="s">
        <v>174</v>
      </c>
    </row>
    <row r="645" spans="1:12" ht="12.75">
      <c r="A645" s="4"/>
      <c r="B645" s="5"/>
      <c r="C645" s="48"/>
      <c r="D645" s="5"/>
      <c r="E645" s="5"/>
      <c r="F645" s="5"/>
      <c r="G645" s="5"/>
      <c r="H645" s="48"/>
      <c r="I645" s="5"/>
      <c r="J645" s="5"/>
      <c r="K645" s="5"/>
      <c r="L645" s="6"/>
    </row>
    <row r="646" spans="1:12" ht="12.75">
      <c r="A646" s="4" t="s">
        <v>136</v>
      </c>
      <c r="B646" s="5"/>
      <c r="C646" s="48"/>
      <c r="D646" s="5"/>
      <c r="E646" s="5"/>
      <c r="F646" s="5"/>
      <c r="G646" s="5"/>
      <c r="H646" s="48"/>
      <c r="I646" s="5"/>
      <c r="J646" s="5"/>
      <c r="K646" s="5"/>
      <c r="L646" s="6"/>
    </row>
    <row r="647" spans="1:12" ht="12.75">
      <c r="A647" s="4"/>
      <c r="B647" s="5"/>
      <c r="C647" s="48"/>
      <c r="D647" s="5"/>
      <c r="E647" s="5"/>
      <c r="F647" s="5"/>
      <c r="G647" s="5"/>
      <c r="H647" s="48"/>
      <c r="I647" s="5"/>
      <c r="J647" s="5"/>
      <c r="K647" s="5"/>
      <c r="L647" s="6"/>
    </row>
    <row r="648" spans="1:12" ht="12.75">
      <c r="A648" s="4"/>
      <c r="B648" s="5"/>
      <c r="C648" s="48" t="s">
        <v>137</v>
      </c>
      <c r="D648" s="5"/>
      <c r="E648" s="5" t="s">
        <v>214</v>
      </c>
      <c r="F648" s="5"/>
      <c r="G648" s="5">
        <f>I644</f>
        <v>74008.59845227857</v>
      </c>
      <c r="H648" s="53" t="s">
        <v>215</v>
      </c>
      <c r="I648" s="5">
        <f>I644/2</f>
        <v>37004.29922613929</v>
      </c>
      <c r="J648" s="5" t="s">
        <v>212</v>
      </c>
      <c r="K648" s="71">
        <f>I648*1.163/1000</f>
        <v>43.035999999999994</v>
      </c>
      <c r="L648" s="6" t="s">
        <v>216</v>
      </c>
    </row>
    <row r="649" spans="1:12" ht="12.75">
      <c r="A649" s="4"/>
      <c r="B649" s="5"/>
      <c r="C649" s="48"/>
      <c r="D649" s="5"/>
      <c r="E649" s="5"/>
      <c r="F649" s="5"/>
      <c r="G649" s="5"/>
      <c r="H649" s="48"/>
      <c r="I649" s="5"/>
      <c r="J649" s="5"/>
      <c r="K649" s="5"/>
      <c r="L649" s="6"/>
    </row>
    <row r="650" spans="1:12" ht="12.75">
      <c r="A650" s="4"/>
      <c r="B650" s="5" t="s">
        <v>138</v>
      </c>
      <c r="C650" s="48"/>
      <c r="D650" s="5"/>
      <c r="E650" s="5" t="s">
        <v>217</v>
      </c>
      <c r="F650" s="5"/>
      <c r="G650" s="5"/>
      <c r="H650" s="48"/>
      <c r="I650" s="5"/>
      <c r="J650" s="5"/>
      <c r="K650" s="5">
        <f>I648*(55-15)/(55-5)*0.8</f>
        <v>23682.751504729145</v>
      </c>
      <c r="L650" s="6" t="s">
        <v>211</v>
      </c>
    </row>
    <row r="651" spans="1:12" ht="12.75">
      <c r="A651" s="4"/>
      <c r="B651" s="5"/>
      <c r="C651" s="48"/>
      <c r="D651" s="5"/>
      <c r="E651" s="5"/>
      <c r="F651" s="5"/>
      <c r="G651" s="5"/>
      <c r="H651" s="48"/>
      <c r="I651" s="5"/>
      <c r="J651" s="5"/>
      <c r="K651" s="5"/>
      <c r="L651" s="6"/>
    </row>
    <row r="652" spans="1:12" ht="12.75">
      <c r="A652" s="4"/>
      <c r="B652" s="5"/>
      <c r="C652" s="48"/>
      <c r="D652" s="5"/>
      <c r="E652" s="61" t="s">
        <v>178</v>
      </c>
      <c r="F652" s="81">
        <f>K650*1.163/1000</f>
        <v>27.543039999999998</v>
      </c>
      <c r="G652" s="5" t="s">
        <v>216</v>
      </c>
      <c r="H652" s="48"/>
      <c r="I652" s="5"/>
      <c r="J652" s="5"/>
      <c r="K652" s="5"/>
      <c r="L652" s="6"/>
    </row>
    <row r="653" spans="1:12" ht="12.75">
      <c r="A653" s="4"/>
      <c r="B653" s="5"/>
      <c r="C653" s="48"/>
      <c r="D653" s="5"/>
      <c r="E653" s="5"/>
      <c r="F653" s="5"/>
      <c r="G653" s="5"/>
      <c r="H653" s="48"/>
      <c r="I653" s="5"/>
      <c r="J653" s="5"/>
      <c r="K653" s="5"/>
      <c r="L653" s="6"/>
    </row>
    <row r="654" spans="1:12" ht="12.75">
      <c r="A654" s="4" t="s">
        <v>139</v>
      </c>
      <c r="B654" s="5"/>
      <c r="C654" s="48"/>
      <c r="D654" s="5"/>
      <c r="E654" s="5"/>
      <c r="F654" s="5"/>
      <c r="G654" s="5"/>
      <c r="H654" s="48"/>
      <c r="I654" s="5"/>
      <c r="J654" s="5"/>
      <c r="K654" s="5"/>
      <c r="L654" s="6"/>
    </row>
    <row r="655" spans="1:12" ht="12.75">
      <c r="A655" s="4"/>
      <c r="B655" s="5"/>
      <c r="C655" s="48"/>
      <c r="D655" s="5"/>
      <c r="E655" s="5"/>
      <c r="F655" s="5"/>
      <c r="G655" s="5"/>
      <c r="H655" s="48"/>
      <c r="I655" s="5"/>
      <c r="J655" s="5"/>
      <c r="K655" s="5"/>
      <c r="L655" s="6"/>
    </row>
    <row r="656" spans="1:12" ht="12.75">
      <c r="A656" s="4"/>
      <c r="D656" s="5" t="s">
        <v>140</v>
      </c>
      <c r="E656" s="29" t="s">
        <v>141</v>
      </c>
      <c r="F656" s="29"/>
      <c r="G656" s="29"/>
      <c r="H656" s="5"/>
      <c r="I656" s="5"/>
      <c r="J656" s="5"/>
      <c r="K656" s="5"/>
      <c r="L656" s="6"/>
    </row>
    <row r="657" spans="1:12" ht="12.75">
      <c r="A657" s="4"/>
      <c r="B657" s="5"/>
      <c r="C657" s="48"/>
      <c r="D657" s="5"/>
      <c r="E657" s="5"/>
      <c r="F657" s="5"/>
      <c r="G657" s="5"/>
      <c r="H657" s="48"/>
      <c r="I657" s="5"/>
      <c r="J657" s="5"/>
      <c r="K657" s="5"/>
      <c r="L657" s="6"/>
    </row>
    <row r="658" spans="1:12" ht="12.75">
      <c r="A658" s="4" t="s">
        <v>221</v>
      </c>
      <c r="B658" s="5"/>
      <c r="C658" s="53"/>
      <c r="D658" s="5"/>
      <c r="E658" s="5"/>
      <c r="F658" s="5"/>
      <c r="G658" s="5"/>
      <c r="H658" s="94">
        <f>K618*I648*207+K618*K650*(365-207)</f>
        <v>205231764.19604468</v>
      </c>
      <c r="I658" s="94"/>
      <c r="J658" s="5" t="s">
        <v>222</v>
      </c>
      <c r="K658" s="81">
        <f>H658/1000000</f>
        <v>205.23176419604468</v>
      </c>
      <c r="L658" s="6" t="s">
        <v>180</v>
      </c>
    </row>
    <row r="659" spans="1:12" ht="12.75">
      <c r="A659" s="4"/>
      <c r="B659" s="5"/>
      <c r="C659" s="48"/>
      <c r="D659" s="5"/>
      <c r="E659" s="5"/>
      <c r="F659" s="5"/>
      <c r="G659" s="5"/>
      <c r="H659" s="48"/>
      <c r="I659" s="5"/>
      <c r="J659" s="5"/>
      <c r="K659" s="5"/>
      <c r="L659" s="6"/>
    </row>
    <row r="660" spans="1:12" ht="12.75">
      <c r="A660" s="4"/>
      <c r="B660" s="5"/>
      <c r="C660" s="5"/>
      <c r="D660" s="48"/>
      <c r="E660" s="5"/>
      <c r="F660" s="61" t="s">
        <v>178</v>
      </c>
      <c r="G660" s="83">
        <f>K658/1000</f>
        <v>0.2052317641960447</v>
      </c>
      <c r="H660" s="102" t="s">
        <v>223</v>
      </c>
      <c r="I660" s="102"/>
      <c r="J660" s="83">
        <f>G660*1.163</f>
        <v>0.23868454175999998</v>
      </c>
      <c r="K660" s="5" t="s">
        <v>176</v>
      </c>
      <c r="L660" s="6"/>
    </row>
    <row r="661" spans="1:12" ht="12.75">
      <c r="A661" s="4"/>
      <c r="B661" s="5"/>
      <c r="C661" s="48"/>
      <c r="D661" s="5"/>
      <c r="E661" s="5"/>
      <c r="F661" s="5"/>
      <c r="G661" s="5"/>
      <c r="H661" s="48"/>
      <c r="I661" s="5"/>
      <c r="J661" s="5"/>
      <c r="K661" s="5"/>
      <c r="L661" s="6"/>
    </row>
    <row r="662" spans="1:12" ht="12.75">
      <c r="A662" s="4"/>
      <c r="B662" s="5"/>
      <c r="C662" s="48"/>
      <c r="D662" s="5"/>
      <c r="E662" s="5"/>
      <c r="F662" s="5"/>
      <c r="G662" s="5"/>
      <c r="H662" s="48"/>
      <c r="I662" s="5"/>
      <c r="J662" s="5"/>
      <c r="K662" s="5"/>
      <c r="L662" s="6"/>
    </row>
    <row r="663" spans="1:12" ht="12.75">
      <c r="A663" s="8"/>
      <c r="B663" s="7"/>
      <c r="C663" s="52"/>
      <c r="D663" s="7"/>
      <c r="E663" s="7"/>
      <c r="F663" s="7"/>
      <c r="G663" s="7"/>
      <c r="H663" s="52"/>
      <c r="I663" s="7"/>
      <c r="J663" s="7"/>
      <c r="K663" s="7"/>
      <c r="L663" s="9"/>
    </row>
    <row r="664" spans="1:12" ht="12.75" customHeight="1">
      <c r="A664" s="14"/>
      <c r="B664" s="14"/>
      <c r="C664" s="14"/>
      <c r="D664" s="14"/>
      <c r="E664" s="14"/>
      <c r="F664" s="14"/>
      <c r="G664" s="134">
        <f>A39</f>
        <v>0</v>
      </c>
      <c r="H664" s="134"/>
      <c r="I664" s="134"/>
      <c r="J664" s="134"/>
      <c r="K664" s="134"/>
      <c r="L664" s="30" t="s">
        <v>4</v>
      </c>
    </row>
    <row r="665" spans="1:12" ht="12.75" customHeight="1">
      <c r="A665" s="14"/>
      <c r="B665" s="14"/>
      <c r="C665" s="14"/>
      <c r="D665" s="14"/>
      <c r="E665" s="14"/>
      <c r="F665" s="14"/>
      <c r="G665" s="134"/>
      <c r="H665" s="134"/>
      <c r="I665" s="134"/>
      <c r="J665" s="134"/>
      <c r="K665" s="134"/>
      <c r="L665" s="141">
        <v>9</v>
      </c>
    </row>
    <row r="666" spans="1:12" ht="12.75" customHeight="1">
      <c r="A666" s="15" t="s">
        <v>2</v>
      </c>
      <c r="B666" s="15" t="s">
        <v>3</v>
      </c>
      <c r="C666" s="15" t="s">
        <v>4</v>
      </c>
      <c r="D666" s="15" t="s">
        <v>5</v>
      </c>
      <c r="E666" s="15" t="s">
        <v>6</v>
      </c>
      <c r="F666" s="15" t="s">
        <v>7</v>
      </c>
      <c r="G666" s="134"/>
      <c r="H666" s="134"/>
      <c r="I666" s="134"/>
      <c r="J666" s="134"/>
      <c r="K666" s="134"/>
      <c r="L666" s="142"/>
    </row>
    <row r="667" spans="1:12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</row>
    <row r="668" spans="1:12" ht="12.75" customHeight="1">
      <c r="A668" s="4"/>
      <c r="B668" s="5"/>
      <c r="C668" s="5"/>
      <c r="D668" s="5"/>
      <c r="E668" s="27" t="s">
        <v>142</v>
      </c>
      <c r="F668" s="5"/>
      <c r="G668" s="5"/>
      <c r="H668" s="5"/>
      <c r="I668" s="5"/>
      <c r="J668" s="5"/>
      <c r="K668" s="5"/>
      <c r="L668" s="6"/>
    </row>
    <row r="669" spans="1:12" ht="12.75" customHeight="1">
      <c r="A669" s="4"/>
      <c r="B669" s="5"/>
      <c r="C669" s="5"/>
      <c r="D669" s="5"/>
      <c r="E669" s="27" t="s">
        <v>143</v>
      </c>
      <c r="F669" s="5"/>
      <c r="G669" s="5"/>
      <c r="H669" s="5"/>
      <c r="I669" s="5"/>
      <c r="J669" s="5"/>
      <c r="K669" s="5"/>
      <c r="L669" s="6"/>
    </row>
    <row r="670" spans="1:12" ht="12.75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4"/>
      <c r="B671" s="5"/>
      <c r="C671" s="5"/>
      <c r="D671" s="5"/>
      <c r="E671" s="5" t="s">
        <v>227</v>
      </c>
      <c r="F671" s="5"/>
      <c r="G671" s="5"/>
      <c r="H671" s="5"/>
      <c r="I671" s="5"/>
      <c r="J671" s="5"/>
      <c r="K671" s="5"/>
      <c r="L671" s="6"/>
    </row>
    <row r="672" spans="1:12" ht="12.75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4" t="s">
        <v>226</v>
      </c>
      <c r="B673" s="5"/>
      <c r="C673" s="80">
        <f>H592</f>
        <v>181.68540921216</v>
      </c>
      <c r="D673" s="80"/>
      <c r="E673" s="87" t="s">
        <v>225</v>
      </c>
      <c r="F673" s="83">
        <f>K658</f>
        <v>205.23176419604468</v>
      </c>
      <c r="G673" s="61" t="s">
        <v>178</v>
      </c>
      <c r="H673" s="81">
        <f>C673+F673</f>
        <v>386.9171734082047</v>
      </c>
      <c r="I673" s="61" t="s">
        <v>180</v>
      </c>
      <c r="J673" s="75">
        <f>H673/1000</f>
        <v>0.3869171734082047</v>
      </c>
      <c r="K673" s="5" t="s">
        <v>181</v>
      </c>
      <c r="L673" s="6"/>
    </row>
    <row r="674" spans="1:12" ht="12.75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5">
      <c r="A675" s="4"/>
      <c r="B675" s="5"/>
      <c r="C675" s="5"/>
      <c r="D675" s="5"/>
      <c r="E675" s="31" t="s">
        <v>144</v>
      </c>
      <c r="F675" s="5"/>
      <c r="G675" s="5"/>
      <c r="H675" s="5"/>
      <c r="I675" s="5"/>
      <c r="J675" s="5"/>
      <c r="K675" s="5"/>
      <c r="L675" s="6"/>
    </row>
    <row r="676" spans="1:12" ht="12.75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4"/>
      <c r="B677" s="5"/>
      <c r="C677" s="5"/>
      <c r="D677" s="5"/>
      <c r="E677" s="94" t="s">
        <v>145</v>
      </c>
      <c r="F677" s="7" t="s">
        <v>110</v>
      </c>
      <c r="G677" s="7"/>
      <c r="H677" s="94" t="s">
        <v>146</v>
      </c>
      <c r="I677" s="94"/>
      <c r="J677" s="5"/>
      <c r="K677" s="5"/>
      <c r="L677" s="6"/>
    </row>
    <row r="678" spans="1:12" ht="12.75">
      <c r="A678" s="4"/>
      <c r="B678" s="5"/>
      <c r="C678" s="5"/>
      <c r="D678" s="5"/>
      <c r="E678" s="94"/>
      <c r="F678" s="5" t="s">
        <v>109</v>
      </c>
      <c r="G678" s="5"/>
      <c r="H678" s="94"/>
      <c r="I678" s="94"/>
      <c r="J678" s="5"/>
      <c r="K678" s="5"/>
      <c r="L678" s="6"/>
    </row>
    <row r="679" spans="1:12" ht="12.75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4" t="s">
        <v>107</v>
      </c>
      <c r="B680" s="5" t="s">
        <v>231</v>
      </c>
      <c r="C680" s="5"/>
      <c r="D680" s="5"/>
      <c r="E680" s="5"/>
      <c r="F680" s="5"/>
      <c r="G680" s="5"/>
      <c r="H680" s="5"/>
      <c r="I680" s="5"/>
      <c r="J680" s="73">
        <v>8055</v>
      </c>
      <c r="K680" s="5" t="s">
        <v>232</v>
      </c>
      <c r="L680" s="6"/>
    </row>
    <row r="681" spans="1:12" ht="12.75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4" t="s">
        <v>230</v>
      </c>
      <c r="B682" s="5"/>
      <c r="C682" s="5"/>
      <c r="D682" s="5"/>
      <c r="E682" s="5"/>
      <c r="F682" s="5"/>
      <c r="G682" s="5"/>
      <c r="H682" s="5"/>
      <c r="I682" s="73">
        <v>0.9</v>
      </c>
      <c r="J682" s="5"/>
      <c r="K682" s="5"/>
      <c r="L682" s="6"/>
    </row>
    <row r="683" spans="1:12" ht="12.75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4"/>
      <c r="B684" s="5"/>
      <c r="C684" s="94" t="s">
        <v>228</v>
      </c>
      <c r="D684" s="94" t="s">
        <v>178</v>
      </c>
      <c r="E684" s="68" t="s">
        <v>229</v>
      </c>
      <c r="F684" s="68"/>
      <c r="G684" s="94" t="s">
        <v>178</v>
      </c>
      <c r="H684" s="69">
        <f>(H673*1000)/(J680*I682)</f>
        <v>53.37156678504789</v>
      </c>
      <c r="I684" s="94" t="s">
        <v>234</v>
      </c>
      <c r="J684" s="94"/>
      <c r="K684" s="5"/>
      <c r="L684" s="6"/>
    </row>
    <row r="685" spans="1:12" ht="12.75">
      <c r="A685" s="4"/>
      <c r="B685" s="5"/>
      <c r="C685" s="94"/>
      <c r="D685" s="94"/>
      <c r="E685" s="100" t="s">
        <v>233</v>
      </c>
      <c r="F685" s="100"/>
      <c r="G685" s="94"/>
      <c r="H685" s="69"/>
      <c r="I685" s="94"/>
      <c r="J685" s="94"/>
      <c r="K685" s="5"/>
      <c r="L685" s="6"/>
    </row>
    <row r="686" spans="1:12" ht="12.75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5">
      <c r="A687" s="4"/>
      <c r="B687" s="5"/>
      <c r="C687" s="5"/>
      <c r="D687" s="5"/>
      <c r="E687" s="31" t="s">
        <v>111</v>
      </c>
      <c r="F687" s="5"/>
      <c r="G687" s="5"/>
      <c r="H687" s="5"/>
      <c r="I687" s="5"/>
      <c r="J687" s="5"/>
      <c r="K687" s="5"/>
      <c r="L687" s="6"/>
    </row>
    <row r="688" spans="1:12" ht="12.75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101" t="s">
        <v>236</v>
      </c>
      <c r="B689" s="94"/>
      <c r="C689" s="94" t="s">
        <v>178</v>
      </c>
      <c r="D689" s="98" t="s">
        <v>147</v>
      </c>
      <c r="E689" s="98"/>
      <c r="F689" s="94" t="s">
        <v>178</v>
      </c>
      <c r="G689" s="68" t="s">
        <v>235</v>
      </c>
      <c r="H689" s="68"/>
      <c r="I689" s="94" t="s">
        <v>178</v>
      </c>
      <c r="J689" s="69">
        <f>H684*J680/7000</f>
        <v>61.41542435050868</v>
      </c>
      <c r="K689" s="94" t="s">
        <v>238</v>
      </c>
      <c r="L689" s="88"/>
    </row>
    <row r="690" spans="1:12" ht="12.75">
      <c r="A690" s="101"/>
      <c r="B690" s="94"/>
      <c r="C690" s="94"/>
      <c r="D690" s="99" t="s">
        <v>237</v>
      </c>
      <c r="E690" s="99"/>
      <c r="F690" s="94"/>
      <c r="G690" s="100">
        <v>7000</v>
      </c>
      <c r="H690" s="100"/>
      <c r="I690" s="94"/>
      <c r="J690" s="69"/>
      <c r="K690" s="94"/>
      <c r="L690" s="88"/>
    </row>
    <row r="691" spans="1:12" ht="12.75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4"/>
      <c r="B692" s="5"/>
      <c r="C692" s="5"/>
      <c r="D692" s="5"/>
      <c r="E692" s="5"/>
      <c r="F692" s="5"/>
      <c r="G692" s="5"/>
      <c r="H692" s="5"/>
      <c r="I692" s="61" t="s">
        <v>178</v>
      </c>
      <c r="J692" s="5">
        <f>J689/1000</f>
        <v>0.06141542435050868</v>
      </c>
      <c r="K692" s="5" t="s">
        <v>239</v>
      </c>
      <c r="L692" s="6"/>
    </row>
    <row r="693" spans="1:12" ht="12.75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4"/>
      <c r="B695" s="5"/>
      <c r="C695" s="5" t="s">
        <v>107</v>
      </c>
      <c r="D695" s="5" t="s">
        <v>148</v>
      </c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5">
      <c r="A697" s="4"/>
      <c r="B697" s="5"/>
      <c r="C697" s="5"/>
      <c r="D697" s="5"/>
      <c r="E697" s="31" t="s">
        <v>112</v>
      </c>
      <c r="F697" s="5"/>
      <c r="G697" s="5"/>
      <c r="H697" s="5"/>
      <c r="I697" s="5"/>
      <c r="J697" s="5"/>
      <c r="K697" s="5"/>
      <c r="L697" s="6"/>
    </row>
    <row r="698" spans="1:12" ht="12.75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4"/>
      <c r="B699" s="5"/>
      <c r="C699" s="5"/>
      <c r="D699" s="5"/>
      <c r="E699" s="94" t="s">
        <v>113</v>
      </c>
      <c r="F699" s="98" t="s">
        <v>114</v>
      </c>
      <c r="G699" s="98"/>
      <c r="H699" s="94" t="s">
        <v>115</v>
      </c>
      <c r="I699" s="48"/>
      <c r="J699" s="5"/>
      <c r="K699" s="5"/>
      <c r="L699" s="6"/>
    </row>
    <row r="700" spans="1:12" ht="12.75">
      <c r="A700" s="4"/>
      <c r="B700" s="5"/>
      <c r="C700" s="5"/>
      <c r="D700" s="5"/>
      <c r="E700" s="94"/>
      <c r="F700" s="99" t="s">
        <v>108</v>
      </c>
      <c r="G700" s="99"/>
      <c r="H700" s="94"/>
      <c r="I700" s="48"/>
      <c r="J700" s="5"/>
      <c r="K700" s="5"/>
      <c r="L700" s="6"/>
    </row>
    <row r="701" spans="1:12" ht="12.75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82"/>
      <c r="B702" s="94" t="s">
        <v>132</v>
      </c>
      <c r="C702" s="98" t="s">
        <v>240</v>
      </c>
      <c r="D702" s="98"/>
      <c r="E702" s="98"/>
      <c r="F702" s="94" t="s">
        <v>178</v>
      </c>
      <c r="G702" s="93">
        <f>J692*1000/J673</f>
        <v>158.73015873015873</v>
      </c>
      <c r="H702" s="94" t="s">
        <v>241</v>
      </c>
      <c r="I702" s="93">
        <f>G702/1000</f>
        <v>0.15873015873015872</v>
      </c>
      <c r="J702" s="94" t="s">
        <v>242</v>
      </c>
      <c r="K702" s="29"/>
      <c r="L702" s="6"/>
    </row>
    <row r="703" spans="1:12" ht="12.75">
      <c r="A703" s="82"/>
      <c r="B703" s="94"/>
      <c r="C703" s="99">
        <v>0.3869</v>
      </c>
      <c r="D703" s="99"/>
      <c r="E703" s="99"/>
      <c r="F703" s="94"/>
      <c r="G703" s="93"/>
      <c r="H703" s="94"/>
      <c r="I703" s="93"/>
      <c r="J703" s="94"/>
      <c r="K703" s="29"/>
      <c r="L703" s="6"/>
    </row>
    <row r="704" spans="1:12" ht="12.75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9"/>
    </row>
    <row r="729" spans="1:12" ht="12.75" customHeight="1">
      <c r="A729" s="14"/>
      <c r="B729" s="14"/>
      <c r="C729" s="14"/>
      <c r="D729" s="14"/>
      <c r="E729" s="14"/>
      <c r="F729" s="14"/>
      <c r="G729" s="134">
        <f>A39</f>
        <v>0</v>
      </c>
      <c r="H729" s="134"/>
      <c r="I729" s="134"/>
      <c r="J729" s="134"/>
      <c r="K729" s="134"/>
      <c r="L729" s="30" t="s">
        <v>4</v>
      </c>
    </row>
    <row r="730" spans="1:12" ht="12.75" customHeight="1">
      <c r="A730" s="14"/>
      <c r="B730" s="14"/>
      <c r="C730" s="14"/>
      <c r="D730" s="14"/>
      <c r="E730" s="14"/>
      <c r="F730" s="14"/>
      <c r="G730" s="134"/>
      <c r="H730" s="134"/>
      <c r="I730" s="134"/>
      <c r="J730" s="134"/>
      <c r="K730" s="134"/>
      <c r="L730" s="141">
        <v>10</v>
      </c>
    </row>
    <row r="731" spans="1:12" ht="12.75" customHeight="1">
      <c r="A731" s="15" t="s">
        <v>2</v>
      </c>
      <c r="B731" s="15" t="s">
        <v>3</v>
      </c>
      <c r="C731" s="15" t="s">
        <v>4</v>
      </c>
      <c r="D731" s="15" t="s">
        <v>5</v>
      </c>
      <c r="E731" s="15" t="s">
        <v>6</v>
      </c>
      <c r="F731" s="15" t="s">
        <v>7</v>
      </c>
      <c r="G731" s="134"/>
      <c r="H731" s="134"/>
      <c r="I731" s="134"/>
      <c r="J731" s="134"/>
      <c r="K731" s="134"/>
      <c r="L731" s="142"/>
    </row>
    <row r="732" spans="1:12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</row>
    <row r="733" spans="1:12" ht="12.75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4"/>
      <c r="B793" s="5"/>
      <c r="C793" s="14"/>
      <c r="D793" s="14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14"/>
      <c r="B794" s="14"/>
      <c r="C794" s="14"/>
      <c r="D794" s="14"/>
      <c r="E794" s="14"/>
      <c r="F794" s="14"/>
      <c r="G794" s="134" t="s">
        <v>1</v>
      </c>
      <c r="H794" s="134"/>
      <c r="I794" s="134"/>
      <c r="J794" s="134"/>
      <c r="K794" s="134"/>
      <c r="L794" s="22" t="s">
        <v>4</v>
      </c>
    </row>
    <row r="795" spans="1:12" ht="12.75">
      <c r="A795" s="14"/>
      <c r="B795" s="14"/>
      <c r="C795" s="15" t="s">
        <v>4</v>
      </c>
      <c r="D795" s="15" t="s">
        <v>5</v>
      </c>
      <c r="E795" s="14"/>
      <c r="F795" s="14"/>
      <c r="G795" s="134"/>
      <c r="H795" s="134"/>
      <c r="I795" s="134"/>
      <c r="J795" s="134"/>
      <c r="K795" s="134"/>
      <c r="L795" s="112"/>
    </row>
    <row r="796" spans="1:12" ht="12.75">
      <c r="A796" s="15" t="s">
        <v>2</v>
      </c>
      <c r="B796" s="15" t="s">
        <v>3</v>
      </c>
      <c r="E796" s="15" t="s">
        <v>6</v>
      </c>
      <c r="F796" s="15" t="s">
        <v>7</v>
      </c>
      <c r="G796" s="134"/>
      <c r="H796" s="134"/>
      <c r="I796" s="134"/>
      <c r="J796" s="134"/>
      <c r="K796" s="134"/>
      <c r="L796" s="112"/>
    </row>
  </sheetData>
  <mergeCells count="252">
    <mergeCell ref="L730:L731"/>
    <mergeCell ref="E699:E700"/>
    <mergeCell ref="K689:K690"/>
    <mergeCell ref="J689:J690"/>
    <mergeCell ref="F689:F690"/>
    <mergeCell ref="G689:H689"/>
    <mergeCell ref="G729:K731"/>
    <mergeCell ref="H658:I658"/>
    <mergeCell ref="E677:E678"/>
    <mergeCell ref="H677:I678"/>
    <mergeCell ref="I684:J685"/>
    <mergeCell ref="G472:K474"/>
    <mergeCell ref="C639:C640"/>
    <mergeCell ref="G664:K666"/>
    <mergeCell ref="L665:L666"/>
    <mergeCell ref="D639:E639"/>
    <mergeCell ref="D640:E640"/>
    <mergeCell ref="F639:F640"/>
    <mergeCell ref="I639:I640"/>
    <mergeCell ref="J639:J640"/>
    <mergeCell ref="A644:F644"/>
    <mergeCell ref="L364:L365"/>
    <mergeCell ref="L407:L408"/>
    <mergeCell ref="J364:J365"/>
    <mergeCell ref="A361:D363"/>
    <mergeCell ref="E361:E363"/>
    <mergeCell ref="G361:G363"/>
    <mergeCell ref="H361:H363"/>
    <mergeCell ref="I361:I363"/>
    <mergeCell ref="F364:F365"/>
    <mergeCell ref="I364:I365"/>
    <mergeCell ref="L359:L360"/>
    <mergeCell ref="J361:J363"/>
    <mergeCell ref="K361:K363"/>
    <mergeCell ref="L361:L363"/>
    <mergeCell ref="J359:J360"/>
    <mergeCell ref="A352:D358"/>
    <mergeCell ref="A364:D365"/>
    <mergeCell ref="E364:E365"/>
    <mergeCell ref="F361:F363"/>
    <mergeCell ref="A359:D360"/>
    <mergeCell ref="E359:E360"/>
    <mergeCell ref="H359:H360"/>
    <mergeCell ref="K414:K418"/>
    <mergeCell ref="H364:H365"/>
    <mergeCell ref="K359:K360"/>
    <mergeCell ref="G364:G365"/>
    <mergeCell ref="G406:K408"/>
    <mergeCell ref="K364:K365"/>
    <mergeCell ref="E582:E583"/>
    <mergeCell ref="A413:D418"/>
    <mergeCell ref="C482:F487"/>
    <mergeCell ref="B482:B487"/>
    <mergeCell ref="F413:F418"/>
    <mergeCell ref="A432:D432"/>
    <mergeCell ref="E413:E418"/>
    <mergeCell ref="E571:E572"/>
    <mergeCell ref="A470:D470"/>
    <mergeCell ref="F359:F360"/>
    <mergeCell ref="G359:G360"/>
    <mergeCell ref="J355:J358"/>
    <mergeCell ref="H352:I354"/>
    <mergeCell ref="I355:I358"/>
    <mergeCell ref="H355:H358"/>
    <mergeCell ref="E352:F354"/>
    <mergeCell ref="F355:F358"/>
    <mergeCell ref="E355:E358"/>
    <mergeCell ref="G352:G358"/>
    <mergeCell ref="H277:L277"/>
    <mergeCell ref="A277:G277"/>
    <mergeCell ref="G278:K280"/>
    <mergeCell ref="A282:L282"/>
    <mergeCell ref="L279:L280"/>
    <mergeCell ref="H274:L274"/>
    <mergeCell ref="A276:G276"/>
    <mergeCell ref="H275:L275"/>
    <mergeCell ref="A274:G274"/>
    <mergeCell ref="A275:G275"/>
    <mergeCell ref="G180:L182"/>
    <mergeCell ref="A183:B183"/>
    <mergeCell ref="C187:D187"/>
    <mergeCell ref="A188:B188"/>
    <mergeCell ref="C188:D188"/>
    <mergeCell ref="G186:I188"/>
    <mergeCell ref="J186:L188"/>
    <mergeCell ref="A187:B187"/>
    <mergeCell ref="A186:B186"/>
    <mergeCell ref="C186:D186"/>
    <mergeCell ref="A193:L193"/>
    <mergeCell ref="A197:B197"/>
    <mergeCell ref="K197:L197"/>
    <mergeCell ref="C197:G197"/>
    <mergeCell ref="H197:J197"/>
    <mergeCell ref="A255:L256"/>
    <mergeCell ref="G250:K252"/>
    <mergeCell ref="L251:L252"/>
    <mergeCell ref="A199:B199"/>
    <mergeCell ref="C199:G199"/>
    <mergeCell ref="H199:L199"/>
    <mergeCell ref="H201:L201"/>
    <mergeCell ref="A201:B201"/>
    <mergeCell ref="C201:G201"/>
    <mergeCell ref="A261:G261"/>
    <mergeCell ref="A262:G264"/>
    <mergeCell ref="A258:L258"/>
    <mergeCell ref="A260:G260"/>
    <mergeCell ref="H260:L260"/>
    <mergeCell ref="H261:L261"/>
    <mergeCell ref="H262:L264"/>
    <mergeCell ref="A254:L254"/>
    <mergeCell ref="A265:G271"/>
    <mergeCell ref="H273:L273"/>
    <mergeCell ref="A272:G272"/>
    <mergeCell ref="A273:G273"/>
    <mergeCell ref="H272:L272"/>
    <mergeCell ref="A144:B144"/>
    <mergeCell ref="A146:B146"/>
    <mergeCell ref="A118:L118"/>
    <mergeCell ref="C183:D183"/>
    <mergeCell ref="G183:I185"/>
    <mergeCell ref="A184:B184"/>
    <mergeCell ref="C184:D184"/>
    <mergeCell ref="A185:B185"/>
    <mergeCell ref="A137:B137"/>
    <mergeCell ref="A148:B148"/>
    <mergeCell ref="A65:L65"/>
    <mergeCell ref="A67:L67"/>
    <mergeCell ref="A135:B135"/>
    <mergeCell ref="A128:L128"/>
    <mergeCell ref="A132:B132"/>
    <mergeCell ref="C132:K132"/>
    <mergeCell ref="A101:L101"/>
    <mergeCell ref="A123:L123"/>
    <mergeCell ref="G640:H640"/>
    <mergeCell ref="A3:L3"/>
    <mergeCell ref="A5:L5"/>
    <mergeCell ref="G344:K346"/>
    <mergeCell ref="L345:L346"/>
    <mergeCell ref="A82:L82"/>
    <mergeCell ref="A84:L84"/>
    <mergeCell ref="A21:L21"/>
    <mergeCell ref="A23:L23"/>
    <mergeCell ref="A39:L39"/>
    <mergeCell ref="H484:H487"/>
    <mergeCell ref="L473:L474"/>
    <mergeCell ref="K482:K487"/>
    <mergeCell ref="L795:L796"/>
    <mergeCell ref="G794:K796"/>
    <mergeCell ref="J596:K596"/>
    <mergeCell ref="G599:K601"/>
    <mergeCell ref="L600:L601"/>
    <mergeCell ref="G571:H572"/>
    <mergeCell ref="G639:H639"/>
    <mergeCell ref="L537:L538"/>
    <mergeCell ref="J414:J418"/>
    <mergeCell ref="H414:H418"/>
    <mergeCell ref="I414:I418"/>
    <mergeCell ref="J419:J431"/>
    <mergeCell ref="I419:I431"/>
    <mergeCell ref="G536:K538"/>
    <mergeCell ref="G484:G487"/>
    <mergeCell ref="J482:J487"/>
    <mergeCell ref="I484:I487"/>
    <mergeCell ref="A150:B150"/>
    <mergeCell ref="L355:L358"/>
    <mergeCell ref="K355:K358"/>
    <mergeCell ref="J413:L413"/>
    <mergeCell ref="A283:L283"/>
    <mergeCell ref="J184:J185"/>
    <mergeCell ref="K184:K185"/>
    <mergeCell ref="L184:L185"/>
    <mergeCell ref="C185:D185"/>
    <mergeCell ref="H265:L271"/>
    <mergeCell ref="A284:L284"/>
    <mergeCell ref="A285:C285"/>
    <mergeCell ref="D285:K285"/>
    <mergeCell ref="E26:K26"/>
    <mergeCell ref="C26:D26"/>
    <mergeCell ref="C87:D87"/>
    <mergeCell ref="E87:K87"/>
    <mergeCell ref="A114:L114"/>
    <mergeCell ref="G178:L179"/>
    <mergeCell ref="A61:L61"/>
    <mergeCell ref="A287:L287"/>
    <mergeCell ref="A288:L288"/>
    <mergeCell ref="A291:B291"/>
    <mergeCell ref="A286:C286"/>
    <mergeCell ref="C291:D291"/>
    <mergeCell ref="E291:F291"/>
    <mergeCell ref="A289:L289"/>
    <mergeCell ref="A290:H290"/>
    <mergeCell ref="I290:L290"/>
    <mergeCell ref="G414:G418"/>
    <mergeCell ref="G413:I413"/>
    <mergeCell ref="K419:K431"/>
    <mergeCell ref="G419:G431"/>
    <mergeCell ref="H419:H431"/>
    <mergeCell ref="L414:L418"/>
    <mergeCell ref="I359:I360"/>
    <mergeCell ref="A348:L348"/>
    <mergeCell ref="J352:L354"/>
    <mergeCell ref="K582:K583"/>
    <mergeCell ref="A423:D428"/>
    <mergeCell ref="A429:D431"/>
    <mergeCell ref="A419:D422"/>
    <mergeCell ref="A567:D567"/>
    <mergeCell ref="E419:E431"/>
    <mergeCell ref="F419:F431"/>
    <mergeCell ref="G582:G583"/>
    <mergeCell ref="G482:I483"/>
    <mergeCell ref="C488:F488"/>
    <mergeCell ref="I624:I625"/>
    <mergeCell ref="J624:J625"/>
    <mergeCell ref="H582:H583"/>
    <mergeCell ref="I582:I583"/>
    <mergeCell ref="J582:J583"/>
    <mergeCell ref="B612:H612"/>
    <mergeCell ref="D624:E624"/>
    <mergeCell ref="D625:E625"/>
    <mergeCell ref="F624:F625"/>
    <mergeCell ref="G624:H624"/>
    <mergeCell ref="G625:H625"/>
    <mergeCell ref="C624:C625"/>
    <mergeCell ref="H660:I660"/>
    <mergeCell ref="L419:L431"/>
    <mergeCell ref="C673:D673"/>
    <mergeCell ref="C684:C685"/>
    <mergeCell ref="D684:D685"/>
    <mergeCell ref="E684:F684"/>
    <mergeCell ref="E685:F685"/>
    <mergeCell ref="G684:G685"/>
    <mergeCell ref="H684:H685"/>
    <mergeCell ref="L582:L583"/>
    <mergeCell ref="I689:I690"/>
    <mergeCell ref="A689:B690"/>
    <mergeCell ref="C689:C690"/>
    <mergeCell ref="D689:E689"/>
    <mergeCell ref="D690:E690"/>
    <mergeCell ref="B702:B703"/>
    <mergeCell ref="C702:E702"/>
    <mergeCell ref="C703:E703"/>
    <mergeCell ref="F702:F703"/>
    <mergeCell ref="I702:I703"/>
    <mergeCell ref="J702:J703"/>
    <mergeCell ref="D286:E286"/>
    <mergeCell ref="F286:L286"/>
    <mergeCell ref="H699:H700"/>
    <mergeCell ref="F699:G699"/>
    <mergeCell ref="G702:G703"/>
    <mergeCell ref="H702:H703"/>
    <mergeCell ref="F700:G700"/>
    <mergeCell ref="G690:H690"/>
  </mergeCells>
  <printOptions horizontalCentered="1" vertic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trest Suvorov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Proektgv</dc:creator>
  <cp:keywords/>
  <dc:description/>
  <cp:lastModifiedBy>solovyevnv</cp:lastModifiedBy>
  <cp:lastPrinted>2013-01-28T07:01:26Z</cp:lastPrinted>
  <dcterms:created xsi:type="dcterms:W3CDTF">2009-03-25T07:44:04Z</dcterms:created>
  <dcterms:modified xsi:type="dcterms:W3CDTF">2013-01-28T12:59:29Z</dcterms:modified>
  <cp:category/>
  <cp:version/>
  <cp:contentType/>
  <cp:contentStatus/>
</cp:coreProperties>
</file>